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365" windowWidth="12000" windowHeight="6630" activeTab="2"/>
  </bookViews>
  <sheets>
    <sheet name="Feuil1" sheetId="1" r:id="rId1"/>
    <sheet name="Enclosure" sheetId="2" r:id="rId2"/>
    <sheet name="ОнкенББ" sheetId="3" r:id="rId3"/>
  </sheets>
  <definedNames/>
  <calcPr fullCalcOnLoad="1"/>
</workbook>
</file>

<file path=xl/sharedStrings.xml><?xml version="1.0" encoding="utf-8"?>
<sst xmlns="http://schemas.openxmlformats.org/spreadsheetml/2006/main" count="153" uniqueCount="109">
  <si>
    <t>K=</t>
  </si>
  <si>
    <t>Hz</t>
  </si>
  <si>
    <t>Fs</t>
  </si>
  <si>
    <t>Re</t>
  </si>
  <si>
    <t>ohms</t>
  </si>
  <si>
    <t>Qms</t>
  </si>
  <si>
    <t>cm</t>
  </si>
  <si>
    <t>Qes</t>
  </si>
  <si>
    <t>Qts</t>
  </si>
  <si>
    <t>Mms/d</t>
  </si>
  <si>
    <t>gr</t>
  </si>
  <si>
    <t>Sd</t>
  </si>
  <si>
    <t>litres</t>
  </si>
  <si>
    <t>Vb</t>
  </si>
  <si>
    <t>Cms</t>
  </si>
  <si>
    <t>Vas</t>
  </si>
  <si>
    <t>Vas*Qts2</t>
  </si>
  <si>
    <t>n =</t>
  </si>
  <si>
    <t>F-3</t>
  </si>
  <si>
    <t>Fb</t>
  </si>
  <si>
    <t>Cab</t>
  </si>
  <si>
    <t>Map</t>
  </si>
  <si>
    <t>Vas*Qts2’</t>
  </si>
  <si>
    <t>nO</t>
  </si>
  <si>
    <t>dB 1w/1m</t>
  </si>
  <si>
    <t>dB</t>
  </si>
  <si>
    <t>Width</t>
  </si>
  <si>
    <t>Height</t>
  </si>
  <si>
    <t>Quantity</t>
  </si>
  <si>
    <t>(best 5.7)</t>
  </si>
  <si>
    <t>L vent</t>
  </si>
  <si>
    <t>L’ vent</t>
  </si>
  <si>
    <t>S vent</t>
  </si>
  <si>
    <t>ONKEN CALCULATOR</t>
  </si>
  <si>
    <t xml:space="preserve">K= </t>
  </si>
  <si>
    <t>After original research from M. Eijiro Koïzumi and Jacques Mahul and Jean Hiraga calculations.</t>
  </si>
  <si>
    <t>Rg</t>
  </si>
  <si>
    <t>Vent volume</t>
  </si>
  <si>
    <t>cm^2</t>
  </si>
  <si>
    <t>m^2</t>
  </si>
  <si>
    <t>by Cyr-Marc Debien 2000 © cdebien@cmaisonneuve.qc.ca</t>
  </si>
  <si>
    <t>Vb Total</t>
  </si>
  <si>
    <t>acoustical box compliance</t>
  </si>
  <si>
    <t>acoustical mass box</t>
  </si>
  <si>
    <t>Параметры Тиля-Смолла</t>
  </si>
  <si>
    <t>Сопротивление постоянному току (dc resistance of driver)</t>
  </si>
  <si>
    <t>Механическая добротность (mechanical Q of the driver)</t>
  </si>
  <si>
    <t>Электрическая добротность (electrical Q of the driver)</t>
  </si>
  <si>
    <t>Эквивалентный объем - расчитывается программой.</t>
  </si>
  <si>
    <t>Полная добротность-расчитывается программой (total Q of driver at Fs calculated by the software)</t>
  </si>
  <si>
    <t>С помощью этого параметра надо подогнать длину туннелей ниже 30 см,и не</t>
  </si>
  <si>
    <t xml:space="preserve">Однако сплошь и рядом описаны конструкции с длиной тоннелей 30-45 см. </t>
  </si>
  <si>
    <t>Onken - параметр (наилучший = 5.7, Onken параметр = 6.34)</t>
  </si>
  <si>
    <t>Частота среза АС по уровню -3 dB</t>
  </si>
  <si>
    <t>Частота среза АС</t>
  </si>
  <si>
    <t>Общая эффективность АС, включая Rg</t>
  </si>
  <si>
    <t>Параметры корпуса и АС</t>
  </si>
  <si>
    <t>Длина тоннелей</t>
  </si>
  <si>
    <t>Эффективная длина</t>
  </si>
  <si>
    <t>Скорректированная эффективная длина. Именно она используется в расчетах.</t>
  </si>
  <si>
    <t>Если L' больше 35 см, то данный драйвер не подходит для данного типа АО.</t>
  </si>
  <si>
    <t>Как я отмечал выше, на самом деле это не совсем так.</t>
  </si>
  <si>
    <t>Ширина тоннелейt</t>
  </si>
  <si>
    <t>Высота одного тоннеля.</t>
  </si>
  <si>
    <t>Общая площадь тоннелей (не более чем на 15 % меньше Sd)</t>
  </si>
  <si>
    <t>Общий объем АС (без туннелей)</t>
  </si>
  <si>
    <t>Общий объем АС+объем туннелей.</t>
  </si>
  <si>
    <t>Объем АС</t>
  </si>
  <si>
    <r>
      <t>Размеры тоннелей - п</t>
    </r>
    <r>
      <rPr>
        <b/>
        <sz val="9"/>
        <color indexed="9"/>
        <rFont val="Arial"/>
        <family val="0"/>
      </rPr>
      <t>лощадь должна быть равна Sd или меньше не более чем на 15 %</t>
    </r>
  </si>
  <si>
    <t>Количество тоннелей. Может быть 6 или 8 .</t>
  </si>
  <si>
    <t>Частота собственного  резонанса (driver frequency resonnance)</t>
  </si>
  <si>
    <t>Эффективная масса подвижной системы (total cone assembly mass)</t>
  </si>
  <si>
    <t>Эффективная площадь диффузора в м. кв. (effective radiation area of the driver cone)</t>
  </si>
  <si>
    <t>Выходное сопротивление источника сигнала -провода, разъемы, усилитель и т.д.</t>
  </si>
  <si>
    <t>Гибкость подвижной системы - расчитывается программой.</t>
  </si>
  <si>
    <t>использовать большие величины, так как это не есть гуд для данного подхода.</t>
  </si>
  <si>
    <t xml:space="preserve">Фактор Кодзуми </t>
  </si>
  <si>
    <t>Площадь тоннелей. Расчитывается в разделе "Размер тоннелей"</t>
  </si>
  <si>
    <t>Общий объем тоннелей</t>
  </si>
  <si>
    <t>Результат расчета довольно сильно зависит от этого параметра.</t>
  </si>
  <si>
    <t>Вы можете изменять поля красного цвета. Поля зеленого цвета расчитываются программой.</t>
  </si>
  <si>
    <t>Комментарии :</t>
  </si>
  <si>
    <t>1. В настоящий момент Онкен калькулятор является единственным доступным математическим описанием</t>
  </si>
  <si>
    <t xml:space="preserve">    акустического оформления Jensen-Onken.</t>
  </si>
  <si>
    <t xml:space="preserve">2. По всей видимости в основе методики лежат результаты экспериментов на определенном подмножестве </t>
  </si>
  <si>
    <t xml:space="preserve">    драйверов и, разумеется, эту программу нельзя считать догмой.</t>
  </si>
  <si>
    <t>3. Остался неразгаданным фактор Кодзуми. Наверное это секрет фирмы.</t>
  </si>
  <si>
    <t>S1=</t>
  </si>
  <si>
    <t>S2=</t>
  </si>
  <si>
    <t>Sсум=</t>
  </si>
  <si>
    <t>h=</t>
  </si>
  <si>
    <t>Толщина материала</t>
  </si>
  <si>
    <t>S=</t>
  </si>
  <si>
    <t>Для изменения высоты ящика подбираем ширину панели крепления динамика</t>
  </si>
  <si>
    <t>1. верхняя и нижняя крышки</t>
  </si>
  <si>
    <t>2. панель динамика</t>
  </si>
  <si>
    <t>3. внешние боковые стенки</t>
  </si>
  <si>
    <t>4. распорки тоннелей</t>
  </si>
  <si>
    <t>5. задняя стенка</t>
  </si>
  <si>
    <t>шт.</t>
  </si>
  <si>
    <t>х</t>
  </si>
  <si>
    <t>Раскрой листов для двух ящиков</t>
  </si>
  <si>
    <t>6. внутренние боковые стенки</t>
  </si>
  <si>
    <t>7. Верхн. и нижн. крышки внутреннего ящика</t>
  </si>
  <si>
    <t>6. боковые стенки внутреннего ящика</t>
  </si>
  <si>
    <t>Величина зазора между внутренним и внешним ящиками по вертикали</t>
  </si>
  <si>
    <t>S3=</t>
  </si>
  <si>
    <t>S0</t>
  </si>
  <si>
    <t xml:space="preserve">S0 - Величина определяющая вариативность (возможная глубина задвигания и выдвижения внутреннего ящика) 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</si>
</sst>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E+00"/>
    <numFmt numFmtId="174" formatCode="0.00\7"/>
    <numFmt numFmtId="175" formatCode="00.00E+00"/>
    <numFmt numFmtId="176" formatCode="000.00E+00"/>
    <numFmt numFmtId="177" formatCode="00.00"/>
    <numFmt numFmtId="178" formatCode="00.000"/>
    <numFmt numFmtId="179" formatCode="0.0000"/>
    <numFmt numFmtId="180" formatCode="#,##0.000"/>
    <numFmt numFmtId="181" formatCode="0.0"/>
  </numFmts>
  <fonts count="4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b/>
      <sz val="12"/>
      <name val="Arial"/>
      <family val="0"/>
    </font>
    <font>
      <sz val="12"/>
      <color indexed="11"/>
      <name val="Arial"/>
      <family val="0"/>
    </font>
    <font>
      <sz val="12"/>
      <color indexed="10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color indexed="9"/>
      <name val="Arial"/>
      <family val="0"/>
    </font>
    <font>
      <sz val="10"/>
      <name val="Arial"/>
      <family val="0"/>
    </font>
    <font>
      <sz val="12"/>
      <color indexed="9"/>
      <name val="Arial"/>
      <family val="0"/>
    </font>
    <font>
      <b/>
      <sz val="16"/>
      <color indexed="9"/>
      <name val="Arial"/>
      <family val="0"/>
    </font>
    <font>
      <sz val="9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name val="Arial"/>
      <family val="0"/>
    </font>
    <font>
      <b/>
      <sz val="9"/>
      <color indexed="9"/>
      <name val="Arial"/>
      <family val="0"/>
    </font>
    <font>
      <i/>
      <sz val="9"/>
      <name val="Arial"/>
      <family val="0"/>
    </font>
    <font>
      <i/>
      <sz val="10"/>
      <color indexed="8"/>
      <name val="Arial"/>
      <family val="0"/>
    </font>
    <font>
      <b/>
      <sz val="9"/>
      <name val="Arial"/>
      <family val="0"/>
    </font>
    <font>
      <sz val="11"/>
      <color indexed="5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sz val="12"/>
      <color indexed="50"/>
      <name val="Arial"/>
      <family val="2"/>
    </font>
    <font>
      <b/>
      <sz val="12"/>
      <color indexed="10"/>
      <name val="Arial"/>
      <family val="2"/>
    </font>
    <font>
      <b/>
      <sz val="20"/>
      <color indexed="9"/>
      <name val="Arial"/>
      <family val="2"/>
    </font>
    <font>
      <sz val="26"/>
      <name val="Arial"/>
      <family val="2"/>
    </font>
    <font>
      <sz val="26"/>
      <color indexed="50"/>
      <name val="Arial"/>
      <family val="2"/>
    </font>
    <font>
      <sz val="28"/>
      <name val="Arial"/>
      <family val="2"/>
    </font>
    <font>
      <sz val="28"/>
      <color indexed="50"/>
      <name val="Arial"/>
      <family val="2"/>
    </font>
    <font>
      <sz val="19"/>
      <color indexed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8"/>
      <name val="Geneva"/>
      <family val="0"/>
    </font>
    <font>
      <b/>
      <sz val="26"/>
      <color indexed="9"/>
      <name val="Arial"/>
      <family val="2"/>
    </font>
    <font>
      <sz val="28"/>
      <color indexed="50"/>
      <name val="Geneva"/>
      <family val="0"/>
    </font>
    <font>
      <b/>
      <sz val="2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bgColor indexed="23"/>
      </patternFill>
    </fill>
    <fill>
      <patternFill patternType="mediumGray">
        <bgColor indexed="23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172" fontId="8" fillId="0" borderId="0" xfId="0" applyNumberFormat="1" applyFont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8" fillId="2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2" fontId="11" fillId="0" borderId="0" xfId="0" applyNumberFormat="1" applyFont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 horizontal="left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78" fontId="8" fillId="0" borderId="0" xfId="0" applyNumberFormat="1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11" fontId="8" fillId="0" borderId="0" xfId="0" applyNumberFormat="1" applyFont="1" applyAlignment="1" applyProtection="1">
      <alignment horizontal="left"/>
      <protection/>
    </xf>
    <xf numFmtId="172" fontId="8" fillId="0" borderId="0" xfId="0" applyNumberFormat="1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72" fontId="14" fillId="2" borderId="0" xfId="0" applyNumberFormat="1" applyFont="1" applyFill="1" applyAlignment="1" applyProtection="1">
      <alignment horizontal="left"/>
      <protection/>
    </xf>
    <xf numFmtId="0" fontId="12" fillId="2" borderId="0" xfId="0" applyFont="1" applyFill="1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1" fillId="0" borderId="1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12" fillId="2" borderId="1" xfId="0" applyFont="1" applyFill="1" applyBorder="1" applyAlignment="1" applyProtection="1">
      <alignment/>
      <protection/>
    </xf>
    <xf numFmtId="172" fontId="14" fillId="2" borderId="0" xfId="0" applyNumberFormat="1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2" fontId="22" fillId="0" borderId="0" xfId="0" applyNumberFormat="1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 applyProtection="1">
      <alignment/>
      <protection/>
    </xf>
    <xf numFmtId="172" fontId="11" fillId="0" borderId="0" xfId="0" applyNumberFormat="1" applyFont="1" applyFill="1" applyBorder="1" applyAlignment="1" applyProtection="1">
      <alignment horizontal="left"/>
      <protection/>
    </xf>
    <xf numFmtId="172" fontId="22" fillId="0" borderId="0" xfId="0" applyNumberFormat="1" applyFont="1" applyFill="1" applyBorder="1" applyAlignment="1" applyProtection="1">
      <alignment horizontal="left"/>
      <protection/>
    </xf>
    <xf numFmtId="0" fontId="11" fillId="0" borderId="2" xfId="0" applyFont="1" applyBorder="1" applyAlignment="1" applyProtection="1">
      <alignment horizontal="left"/>
      <protection/>
    </xf>
    <xf numFmtId="172" fontId="11" fillId="0" borderId="2" xfId="0" applyNumberFormat="1" applyFont="1" applyFill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right"/>
      <protection/>
    </xf>
    <xf numFmtId="0" fontId="11" fillId="0" borderId="2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172" fontId="14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72" fontId="9" fillId="0" borderId="0" xfId="0" applyNumberFormat="1" applyFont="1" applyAlignment="1" applyProtection="1">
      <alignment horizontal="left"/>
      <protection locked="0"/>
    </xf>
    <xf numFmtId="173" fontId="9" fillId="0" borderId="0" xfId="0" applyNumberFormat="1" applyFont="1" applyFill="1" applyAlignment="1" applyProtection="1">
      <alignment horizontal="left"/>
      <protection locked="0"/>
    </xf>
    <xf numFmtId="172" fontId="9" fillId="0" borderId="0" xfId="0" applyNumberFormat="1" applyFont="1" applyFill="1" applyBorder="1" applyAlignment="1" applyProtection="1">
      <alignment horizontal="left"/>
      <protection locked="0"/>
    </xf>
    <xf numFmtId="172" fontId="9" fillId="0" borderId="0" xfId="0" applyNumberFormat="1" applyFont="1" applyFill="1" applyAlignment="1" applyProtection="1">
      <alignment horizontal="left"/>
      <protection locked="0"/>
    </xf>
    <xf numFmtId="17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5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30" fillId="3" borderId="10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right" vertical="center"/>
    </xf>
    <xf numFmtId="2" fontId="34" fillId="0" borderId="0" xfId="0" applyNumberFormat="1" applyFont="1" applyFill="1" applyBorder="1" applyAlignment="1">
      <alignment horizontal="left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181" fontId="13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right"/>
    </xf>
    <xf numFmtId="181" fontId="32" fillId="0" borderId="0" xfId="0" applyNumberFormat="1" applyFont="1" applyFill="1" applyBorder="1" applyAlignment="1">
      <alignment horizontal="left" vertical="center"/>
    </xf>
    <xf numFmtId="181" fontId="28" fillId="0" borderId="0" xfId="0" applyNumberFormat="1" applyFont="1" applyFill="1" applyBorder="1" applyAlignment="1">
      <alignment horizontal="center" vertical="center" textRotation="90"/>
    </xf>
    <xf numFmtId="0" fontId="30" fillId="4" borderId="0" xfId="0" applyNumberFormat="1" applyFont="1" applyFill="1" applyBorder="1" applyAlignment="1">
      <alignment horizontal="center" vertical="center" textRotation="90"/>
    </xf>
    <xf numFmtId="0" fontId="36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 textRotation="90"/>
    </xf>
    <xf numFmtId="0" fontId="26" fillId="0" borderId="6" xfId="0" applyNumberFormat="1" applyFont="1" applyFill="1" applyBorder="1" applyAlignment="1">
      <alignment horizontal="center" vertical="center" textRotation="90"/>
    </xf>
    <xf numFmtId="0" fontId="39" fillId="4" borderId="0" xfId="0" applyNumberFormat="1" applyFont="1" applyFill="1" applyBorder="1" applyAlignment="1">
      <alignment horizontal="center" vertical="center" textRotation="90"/>
    </xf>
    <xf numFmtId="0" fontId="39" fillId="4" borderId="6" xfId="0" applyNumberFormat="1" applyFont="1" applyFill="1" applyBorder="1" applyAlignment="1">
      <alignment horizontal="center" vertical="center" textRotation="90"/>
    </xf>
    <xf numFmtId="0" fontId="26" fillId="4" borderId="0" xfId="0" applyFont="1" applyFill="1" applyBorder="1" applyAlignment="1">
      <alignment horizontal="center" vertical="center" textRotation="90"/>
    </xf>
    <xf numFmtId="0" fontId="26" fillId="4" borderId="0" xfId="0" applyNumberFormat="1" applyFont="1" applyFill="1" applyBorder="1" applyAlignment="1">
      <alignment horizontal="center" vertical="center" textRotation="90"/>
    </xf>
    <xf numFmtId="0" fontId="26" fillId="4" borderId="6" xfId="0" applyNumberFormat="1" applyFont="1" applyFill="1" applyBorder="1" applyAlignment="1">
      <alignment horizontal="center" vertical="center" textRotation="90"/>
    </xf>
    <xf numFmtId="0" fontId="30" fillId="0" borderId="0" xfId="0" applyNumberFormat="1" applyFont="1" applyFill="1" applyBorder="1" applyAlignment="1">
      <alignment horizontal="center" vertical="center" textRotation="90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2" fontId="30" fillId="5" borderId="10" xfId="0" applyNumberFormat="1" applyFont="1" applyFill="1" applyBorder="1" applyAlignment="1">
      <alignment horizontal="center" vertical="center" textRotation="90"/>
    </xf>
    <xf numFmtId="2" fontId="30" fillId="5" borderId="11" xfId="0" applyNumberFormat="1" applyFont="1" applyFill="1" applyBorder="1" applyAlignment="1">
      <alignment horizontal="center" vertical="center" textRotation="90"/>
    </xf>
    <xf numFmtId="2" fontId="30" fillId="5" borderId="12" xfId="0" applyNumberFormat="1" applyFont="1" applyFill="1" applyBorder="1" applyAlignment="1">
      <alignment horizontal="center" vertical="center" textRotation="90"/>
    </xf>
    <xf numFmtId="2" fontId="30" fillId="5" borderId="5" xfId="0" applyNumberFormat="1" applyFont="1" applyFill="1" applyBorder="1" applyAlignment="1">
      <alignment horizontal="center" vertical="center" textRotation="90"/>
    </xf>
    <xf numFmtId="181" fontId="28" fillId="0" borderId="11" xfId="0" applyNumberFormat="1" applyFont="1" applyFill="1" applyBorder="1" applyAlignment="1">
      <alignment horizontal="center" vertical="center"/>
    </xf>
    <xf numFmtId="181" fontId="29" fillId="0" borderId="11" xfId="0" applyNumberFormat="1" applyFont="1" applyFill="1" applyBorder="1" applyAlignment="1">
      <alignment horizontal="center" vertical="center"/>
    </xf>
    <xf numFmtId="181" fontId="29" fillId="0" borderId="0" xfId="0" applyNumberFormat="1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/>
    </xf>
    <xf numFmtId="0" fontId="30" fillId="5" borderId="0" xfId="0" applyFont="1" applyFill="1" applyBorder="1" applyAlignment="1">
      <alignment horizontal="center"/>
    </xf>
    <xf numFmtId="0" fontId="30" fillId="5" borderId="6" xfId="0" applyFont="1" applyFill="1" applyBorder="1" applyAlignment="1">
      <alignment horizontal="center"/>
    </xf>
    <xf numFmtId="0" fontId="30" fillId="5" borderId="7" xfId="0" applyFont="1" applyFill="1" applyBorder="1" applyAlignment="1">
      <alignment horizontal="center"/>
    </xf>
    <xf numFmtId="0" fontId="30" fillId="5" borderId="8" xfId="0" applyFont="1" applyFill="1" applyBorder="1" applyAlignment="1">
      <alignment horizontal="center"/>
    </xf>
    <xf numFmtId="0" fontId="30" fillId="5" borderId="9" xfId="0" applyFont="1" applyFill="1" applyBorder="1" applyAlignment="1">
      <alignment horizontal="center"/>
    </xf>
    <xf numFmtId="0" fontId="0" fillId="0" borderId="0" xfId="0" applyAlignment="1">
      <alignment/>
    </xf>
    <xf numFmtId="0" fontId="37" fillId="0" borderId="0" xfId="0" applyFont="1" applyFill="1" applyBorder="1" applyAlignment="1">
      <alignment horizontal="center" vertical="center"/>
    </xf>
    <xf numFmtId="181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181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181" fontId="28" fillId="0" borderId="0" xfId="0" applyNumberFormat="1" applyFont="1" applyFill="1" applyBorder="1" applyAlignment="1">
      <alignment horizontal="center" vertical="center"/>
    </xf>
    <xf numFmtId="181" fontId="28" fillId="0" borderId="0" xfId="0" applyNumberFormat="1" applyFont="1" applyFill="1" applyBorder="1" applyAlignment="1">
      <alignment horizontal="center" vertical="center" textRotation="90"/>
    </xf>
    <xf numFmtId="0" fontId="30" fillId="3" borderId="10" xfId="0" applyFont="1" applyFill="1" applyBorder="1" applyAlignment="1">
      <alignment horizontal="center" vertical="top"/>
    </xf>
    <xf numFmtId="0" fontId="30" fillId="3" borderId="12" xfId="0" applyFont="1" applyFill="1" applyBorder="1" applyAlignment="1">
      <alignment horizontal="center" vertical="top"/>
    </xf>
    <xf numFmtId="0" fontId="30" fillId="3" borderId="5" xfId="0" applyFont="1" applyFill="1" applyBorder="1" applyAlignment="1">
      <alignment horizontal="center" vertical="top"/>
    </xf>
    <xf numFmtId="0" fontId="30" fillId="3" borderId="6" xfId="0" applyFont="1" applyFill="1" applyBorder="1" applyAlignment="1">
      <alignment horizontal="center" vertical="top"/>
    </xf>
    <xf numFmtId="0" fontId="30" fillId="3" borderId="7" xfId="0" applyFont="1" applyFill="1" applyBorder="1" applyAlignment="1">
      <alignment horizontal="center" vertical="top"/>
    </xf>
    <xf numFmtId="0" fontId="30" fillId="3" borderId="9" xfId="0" applyFont="1" applyFill="1" applyBorder="1" applyAlignment="1">
      <alignment horizontal="center" vertical="top"/>
    </xf>
    <xf numFmtId="0" fontId="13" fillId="5" borderId="0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2" fontId="30" fillId="5" borderId="0" xfId="0" applyNumberFormat="1" applyFont="1" applyFill="1" applyBorder="1" applyAlignment="1">
      <alignment horizontal="center" vertical="center" textRotation="90"/>
    </xf>
    <xf numFmtId="2" fontId="30" fillId="5" borderId="6" xfId="0" applyNumberFormat="1" applyFont="1" applyFill="1" applyBorder="1" applyAlignment="1">
      <alignment horizontal="center" vertical="center" textRotation="90"/>
    </xf>
    <xf numFmtId="0" fontId="33" fillId="0" borderId="10" xfId="0" applyFont="1" applyFill="1" applyBorder="1" applyAlignment="1">
      <alignment horizontal="right" vertical="center"/>
    </xf>
    <xf numFmtId="0" fontId="33" fillId="0" borderId="11" xfId="0" applyFont="1" applyFill="1" applyBorder="1" applyAlignment="1">
      <alignment horizontal="right" vertical="center"/>
    </xf>
    <xf numFmtId="0" fontId="33" fillId="0" borderId="5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2" fontId="34" fillId="0" borderId="11" xfId="0" applyNumberFormat="1" applyFont="1" applyFill="1" applyBorder="1" applyAlignment="1">
      <alignment horizontal="left" vertical="center"/>
    </xf>
    <xf numFmtId="2" fontId="34" fillId="0" borderId="12" xfId="0" applyNumberFormat="1" applyFont="1" applyFill="1" applyBorder="1" applyAlignment="1">
      <alignment horizontal="left" vertical="center"/>
    </xf>
    <xf numFmtId="2" fontId="34" fillId="0" borderId="0" xfId="0" applyNumberFormat="1" applyFont="1" applyFill="1" applyBorder="1" applyAlignment="1">
      <alignment horizontal="left" vertical="center"/>
    </xf>
    <xf numFmtId="2" fontId="34" fillId="0" borderId="6" xfId="0" applyNumberFormat="1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right" vertical="center"/>
    </xf>
    <xf numFmtId="2" fontId="34" fillId="0" borderId="8" xfId="0" applyNumberFormat="1" applyFont="1" applyFill="1" applyBorder="1" applyAlignment="1">
      <alignment horizontal="left" vertical="center"/>
    </xf>
    <xf numFmtId="181" fontId="28" fillId="0" borderId="5" xfId="0" applyNumberFormat="1" applyFont="1" applyFill="1" applyBorder="1" applyAlignment="1">
      <alignment horizontal="center" vertical="center"/>
    </xf>
    <xf numFmtId="181" fontId="24" fillId="0" borderId="0" xfId="0" applyNumberFormat="1" applyFont="1" applyFill="1" applyBorder="1" applyAlignment="1">
      <alignment horizontal="center" vertical="center" textRotation="90"/>
    </xf>
    <xf numFmtId="0" fontId="3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181" fontId="27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right"/>
    </xf>
    <xf numFmtId="181" fontId="32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justify" vertical="top" wrapText="1"/>
    </xf>
    <xf numFmtId="0" fontId="0" fillId="0" borderId="0" xfId="0" applyFill="1" applyAlignment="1">
      <alignment vertical="center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5" fillId="0" borderId="0" xfId="0" applyNumberFormat="1" applyFont="1" applyFill="1" applyBorder="1" applyAlignment="1" applyProtection="1">
      <alignment horizontal="left" vertical="center"/>
      <protection/>
    </xf>
    <xf numFmtId="181" fontId="25" fillId="0" borderId="0" xfId="0" applyNumberFormat="1" applyFont="1" applyFill="1" applyBorder="1" applyAlignment="1" applyProtection="1">
      <alignment/>
      <protection/>
    </xf>
    <xf numFmtId="0" fontId="36" fillId="3" borderId="12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0" xfId="0" applyFill="1" applyAlignment="1">
      <alignment/>
    </xf>
    <xf numFmtId="181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81" fontId="25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Alignment="1">
      <alignment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81" fontId="25" fillId="0" borderId="0" xfId="0" applyNumberFormat="1" applyFont="1" applyFill="1" applyAlignment="1" applyProtection="1">
      <alignment/>
      <protection/>
    </xf>
    <xf numFmtId="181" fontId="0" fillId="0" borderId="0" xfId="0" applyNumberFormat="1" applyFill="1" applyAlignment="1">
      <alignment/>
    </xf>
    <xf numFmtId="181" fontId="41" fillId="0" borderId="0" xfId="0" applyNumberFormat="1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10" xfId="0" applyNumberFormat="1" applyFont="1" applyFill="1" applyBorder="1" applyAlignment="1">
      <alignment horizontal="center" vertical="center"/>
    </xf>
    <xf numFmtId="0" fontId="31" fillId="0" borderId="5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1" fillId="0" borderId="5" xfId="0" applyFont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0" fillId="3" borderId="11" xfId="0" applyNumberFormat="1" applyFont="1" applyFill="1" applyBorder="1" applyAlignment="1">
      <alignment horizontal="center" vertical="center"/>
    </xf>
    <xf numFmtId="0" fontId="36" fillId="3" borderId="11" xfId="0" applyNumberFormat="1" applyFont="1" applyFill="1" applyBorder="1" applyAlignment="1">
      <alignment horizontal="center" vertical="center"/>
    </xf>
    <xf numFmtId="0" fontId="36" fillId="3" borderId="8" xfId="0" applyNumberFormat="1" applyFont="1" applyFill="1" applyBorder="1" applyAlignment="1">
      <alignment horizontal="center" vertical="center"/>
    </xf>
    <xf numFmtId="0" fontId="36" fillId="3" borderId="0" xfId="0" applyNumberFormat="1" applyFont="1" applyFill="1" applyBorder="1" applyAlignment="1">
      <alignment horizontal="center" vertical="center"/>
    </xf>
    <xf numFmtId="0" fontId="30" fillId="4" borderId="11" xfId="0" applyNumberFormat="1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center" vertical="center" textRotation="90"/>
    </xf>
    <xf numFmtId="0" fontId="33" fillId="0" borderId="5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5" xfId="0" applyFont="1" applyBorder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45</xdr:col>
      <xdr:colOff>0</xdr:colOff>
      <xdr:row>61</xdr:row>
      <xdr:rowOff>0</xdr:rowOff>
    </xdr:to>
    <xdr:sp>
      <xdr:nvSpPr>
        <xdr:cNvPr id="1" name="Rectangle 33"/>
        <xdr:cNvSpPr>
          <a:spLocks/>
        </xdr:cNvSpPr>
      </xdr:nvSpPr>
      <xdr:spPr>
        <a:xfrm rot="16200000">
          <a:off x="1143000" y="371475"/>
          <a:ext cx="5286375" cy="71818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2</a:t>
          </a:r>
        </a:p>
      </xdr:txBody>
    </xdr:sp>
    <xdr:clientData/>
  </xdr:twoCellAnchor>
  <xdr:twoCellAnchor>
    <xdr:from>
      <xdr:col>9</xdr:col>
      <xdr:colOff>114300</xdr:colOff>
      <xdr:row>8</xdr:row>
      <xdr:rowOff>19050</xdr:rowOff>
    </xdr:from>
    <xdr:to>
      <xdr:col>43</xdr:col>
      <xdr:colOff>114300</xdr:colOff>
      <xdr:row>41</xdr:row>
      <xdr:rowOff>19050</xdr:rowOff>
    </xdr:to>
    <xdr:sp>
      <xdr:nvSpPr>
        <xdr:cNvPr id="2" name="Oval 1"/>
        <xdr:cNvSpPr>
          <a:spLocks/>
        </xdr:cNvSpPr>
      </xdr:nvSpPr>
      <xdr:spPr>
        <a:xfrm>
          <a:off x="1400175" y="1009650"/>
          <a:ext cx="4857750" cy="4086225"/>
        </a:xfrm>
        <a:prstGeom prst="ellipse">
          <a:avLst/>
        </a:prstGeom>
        <a:gradFill rotWithShape="1">
          <a:gsLst>
            <a:gs pos="0">
              <a:srgbClr val="000000"/>
            </a:gs>
            <a:gs pos="100000">
              <a:srgbClr val="C0C0C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0</xdr:colOff>
      <xdr:row>3</xdr:row>
      <xdr:rowOff>0</xdr:rowOff>
    </xdr:from>
    <xdr:to>
      <xdr:col>57</xdr:col>
      <xdr:colOff>0</xdr:colOff>
      <xdr:row>3</xdr:row>
      <xdr:rowOff>0</xdr:rowOff>
    </xdr:to>
    <xdr:sp>
      <xdr:nvSpPr>
        <xdr:cNvPr id="3" name="Line 2"/>
        <xdr:cNvSpPr>
          <a:spLocks/>
        </xdr:cNvSpPr>
      </xdr:nvSpPr>
      <xdr:spPr>
        <a:xfrm>
          <a:off x="7000875" y="3714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0</xdr:colOff>
      <xdr:row>16</xdr:row>
      <xdr:rowOff>0</xdr:rowOff>
    </xdr:from>
    <xdr:to>
      <xdr:col>56</xdr:col>
      <xdr:colOff>0</xdr:colOff>
      <xdr:row>16</xdr:row>
      <xdr:rowOff>0</xdr:rowOff>
    </xdr:to>
    <xdr:sp>
      <xdr:nvSpPr>
        <xdr:cNvPr id="4" name="Line 3"/>
        <xdr:cNvSpPr>
          <a:spLocks/>
        </xdr:cNvSpPr>
      </xdr:nvSpPr>
      <xdr:spPr>
        <a:xfrm>
          <a:off x="7000875" y="1981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55</xdr:col>
      <xdr:colOff>0</xdr:colOff>
      <xdr:row>3</xdr:row>
      <xdr:rowOff>0</xdr:rowOff>
    </xdr:from>
    <xdr:to>
      <xdr:col>55</xdr:col>
      <xdr:colOff>0</xdr:colOff>
      <xdr:row>16</xdr:row>
      <xdr:rowOff>0</xdr:rowOff>
    </xdr:to>
    <xdr:sp>
      <xdr:nvSpPr>
        <xdr:cNvPr id="5" name="Line 4"/>
        <xdr:cNvSpPr>
          <a:spLocks/>
        </xdr:cNvSpPr>
      </xdr:nvSpPr>
      <xdr:spPr>
        <a:xfrm>
          <a:off x="7858125" y="371475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56</xdr:col>
      <xdr:colOff>0</xdr:colOff>
      <xdr:row>18</xdr:row>
      <xdr:rowOff>0</xdr:rowOff>
    </xdr:to>
    <xdr:sp>
      <xdr:nvSpPr>
        <xdr:cNvPr id="6" name="Line 5"/>
        <xdr:cNvSpPr>
          <a:spLocks/>
        </xdr:cNvSpPr>
      </xdr:nvSpPr>
      <xdr:spPr>
        <a:xfrm>
          <a:off x="7000875" y="22288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55</xdr:col>
      <xdr:colOff>0</xdr:colOff>
      <xdr:row>16</xdr:row>
      <xdr:rowOff>0</xdr:rowOff>
    </xdr:from>
    <xdr:to>
      <xdr:col>55</xdr:col>
      <xdr:colOff>0</xdr:colOff>
      <xdr:row>18</xdr:row>
      <xdr:rowOff>0</xdr:rowOff>
    </xdr:to>
    <xdr:sp>
      <xdr:nvSpPr>
        <xdr:cNvPr id="7" name="Line 6"/>
        <xdr:cNvSpPr>
          <a:spLocks/>
        </xdr:cNvSpPr>
      </xdr:nvSpPr>
      <xdr:spPr>
        <a:xfrm>
          <a:off x="7858125" y="1981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55</xdr:col>
      <xdr:colOff>0</xdr:colOff>
      <xdr:row>18</xdr:row>
      <xdr:rowOff>0</xdr:rowOff>
    </xdr:from>
    <xdr:to>
      <xdr:col>55</xdr:col>
      <xdr:colOff>0</xdr:colOff>
      <xdr:row>31</xdr:row>
      <xdr:rowOff>0</xdr:rowOff>
    </xdr:to>
    <xdr:sp>
      <xdr:nvSpPr>
        <xdr:cNvPr id="8" name="Line 7"/>
        <xdr:cNvSpPr>
          <a:spLocks/>
        </xdr:cNvSpPr>
      </xdr:nvSpPr>
      <xdr:spPr>
        <a:xfrm>
          <a:off x="7858125" y="222885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55</xdr:col>
      <xdr:colOff>0</xdr:colOff>
      <xdr:row>48</xdr:row>
      <xdr:rowOff>0</xdr:rowOff>
    </xdr:from>
    <xdr:to>
      <xdr:col>55</xdr:col>
      <xdr:colOff>0</xdr:colOff>
      <xdr:row>61</xdr:row>
      <xdr:rowOff>0</xdr:rowOff>
    </xdr:to>
    <xdr:sp>
      <xdr:nvSpPr>
        <xdr:cNvPr id="9" name="Line 10"/>
        <xdr:cNvSpPr>
          <a:spLocks/>
        </xdr:cNvSpPr>
      </xdr:nvSpPr>
      <xdr:spPr>
        <a:xfrm>
          <a:off x="7858125" y="594360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55</xdr:col>
      <xdr:colOff>0</xdr:colOff>
      <xdr:row>33</xdr:row>
      <xdr:rowOff>0</xdr:rowOff>
    </xdr:from>
    <xdr:to>
      <xdr:col>55</xdr:col>
      <xdr:colOff>0</xdr:colOff>
      <xdr:row>46</xdr:row>
      <xdr:rowOff>0</xdr:rowOff>
    </xdr:to>
    <xdr:sp>
      <xdr:nvSpPr>
        <xdr:cNvPr id="10" name="Line 11"/>
        <xdr:cNvSpPr>
          <a:spLocks/>
        </xdr:cNvSpPr>
      </xdr:nvSpPr>
      <xdr:spPr>
        <a:xfrm>
          <a:off x="7858125" y="4086225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11" name="Line 12"/>
        <xdr:cNvSpPr>
          <a:spLocks/>
        </xdr:cNvSpPr>
      </xdr:nvSpPr>
      <xdr:spPr>
        <a:xfrm>
          <a:off x="7000875" y="75533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47625</xdr:colOff>
      <xdr:row>46</xdr:row>
      <xdr:rowOff>0</xdr:rowOff>
    </xdr:from>
    <xdr:to>
      <xdr:col>56</xdr:col>
      <xdr:colOff>47625</xdr:colOff>
      <xdr:row>46</xdr:row>
      <xdr:rowOff>0</xdr:rowOff>
    </xdr:to>
    <xdr:sp>
      <xdr:nvSpPr>
        <xdr:cNvPr id="12" name="Line 13"/>
        <xdr:cNvSpPr>
          <a:spLocks/>
        </xdr:cNvSpPr>
      </xdr:nvSpPr>
      <xdr:spPr>
        <a:xfrm>
          <a:off x="7048500" y="56959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48</xdr:col>
      <xdr:colOff>0</xdr:colOff>
      <xdr:row>33</xdr:row>
      <xdr:rowOff>0</xdr:rowOff>
    </xdr:from>
    <xdr:to>
      <xdr:col>55</xdr:col>
      <xdr:colOff>0</xdr:colOff>
      <xdr:row>33</xdr:row>
      <xdr:rowOff>0</xdr:rowOff>
    </xdr:to>
    <xdr:sp>
      <xdr:nvSpPr>
        <xdr:cNvPr id="13" name="Line 14"/>
        <xdr:cNvSpPr>
          <a:spLocks/>
        </xdr:cNvSpPr>
      </xdr:nvSpPr>
      <xdr:spPr>
        <a:xfrm>
          <a:off x="6858000" y="40862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48</xdr:col>
      <xdr:colOff>0</xdr:colOff>
      <xdr:row>31</xdr:row>
      <xdr:rowOff>0</xdr:rowOff>
    </xdr:from>
    <xdr:to>
      <xdr:col>55</xdr:col>
      <xdr:colOff>0</xdr:colOff>
      <xdr:row>31</xdr:row>
      <xdr:rowOff>0</xdr:rowOff>
    </xdr:to>
    <xdr:sp>
      <xdr:nvSpPr>
        <xdr:cNvPr id="14" name="Line 15"/>
        <xdr:cNvSpPr>
          <a:spLocks/>
        </xdr:cNvSpPr>
      </xdr:nvSpPr>
      <xdr:spPr>
        <a:xfrm>
          <a:off x="6858000" y="3838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47625</xdr:colOff>
      <xdr:row>48</xdr:row>
      <xdr:rowOff>0</xdr:rowOff>
    </xdr:from>
    <xdr:to>
      <xdr:col>56</xdr:col>
      <xdr:colOff>47625</xdr:colOff>
      <xdr:row>48</xdr:row>
      <xdr:rowOff>0</xdr:rowOff>
    </xdr:to>
    <xdr:sp>
      <xdr:nvSpPr>
        <xdr:cNvPr id="15" name="Line 16"/>
        <xdr:cNvSpPr>
          <a:spLocks/>
        </xdr:cNvSpPr>
      </xdr:nvSpPr>
      <xdr:spPr>
        <a:xfrm>
          <a:off x="7048500" y="59436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0</xdr:colOff>
      <xdr:row>63</xdr:row>
      <xdr:rowOff>0</xdr:rowOff>
    </xdr:from>
    <xdr:to>
      <xdr:col>59</xdr:col>
      <xdr:colOff>0</xdr:colOff>
      <xdr:row>63</xdr:row>
      <xdr:rowOff>0</xdr:rowOff>
    </xdr:to>
    <xdr:sp>
      <xdr:nvSpPr>
        <xdr:cNvPr id="16" name="Line 17"/>
        <xdr:cNvSpPr>
          <a:spLocks/>
        </xdr:cNvSpPr>
      </xdr:nvSpPr>
      <xdr:spPr>
        <a:xfrm>
          <a:off x="7286625" y="78009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0</xdr:colOff>
      <xdr:row>1</xdr:row>
      <xdr:rowOff>0</xdr:rowOff>
    </xdr:from>
    <xdr:to>
      <xdr:col>59</xdr:col>
      <xdr:colOff>0</xdr:colOff>
      <xdr:row>1</xdr:row>
      <xdr:rowOff>0</xdr:rowOff>
    </xdr:to>
    <xdr:sp>
      <xdr:nvSpPr>
        <xdr:cNvPr id="17" name="Line 18"/>
        <xdr:cNvSpPr>
          <a:spLocks/>
        </xdr:cNvSpPr>
      </xdr:nvSpPr>
      <xdr:spPr>
        <a:xfrm>
          <a:off x="7286625" y="123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57</xdr:col>
      <xdr:colOff>0</xdr:colOff>
      <xdr:row>3</xdr:row>
      <xdr:rowOff>0</xdr:rowOff>
    </xdr:from>
    <xdr:to>
      <xdr:col>57</xdr:col>
      <xdr:colOff>0</xdr:colOff>
      <xdr:row>61</xdr:row>
      <xdr:rowOff>0</xdr:rowOff>
    </xdr:to>
    <xdr:sp>
      <xdr:nvSpPr>
        <xdr:cNvPr id="18" name="Line 19"/>
        <xdr:cNvSpPr>
          <a:spLocks/>
        </xdr:cNvSpPr>
      </xdr:nvSpPr>
      <xdr:spPr>
        <a:xfrm>
          <a:off x="8143875" y="371475"/>
          <a:ext cx="0" cy="71818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59</xdr:col>
      <xdr:colOff>0</xdr:colOff>
      <xdr:row>1</xdr:row>
      <xdr:rowOff>0</xdr:rowOff>
    </xdr:from>
    <xdr:to>
      <xdr:col>59</xdr:col>
      <xdr:colOff>0</xdr:colOff>
      <xdr:row>63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8429625" y="123825"/>
          <a:ext cx="0" cy="76771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67</xdr:row>
      <xdr:rowOff>0</xdr:rowOff>
    </xdr:to>
    <xdr:sp>
      <xdr:nvSpPr>
        <xdr:cNvPr id="20" name="Line 21"/>
        <xdr:cNvSpPr>
          <a:spLocks/>
        </xdr:cNvSpPr>
      </xdr:nvSpPr>
      <xdr:spPr>
        <a:xfrm>
          <a:off x="571500" y="75533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65</xdr:row>
      <xdr:rowOff>0</xdr:rowOff>
    </xdr:to>
    <xdr:sp>
      <xdr:nvSpPr>
        <xdr:cNvPr id="21" name="Line 22"/>
        <xdr:cNvSpPr>
          <a:spLocks/>
        </xdr:cNvSpPr>
      </xdr:nvSpPr>
      <xdr:spPr>
        <a:xfrm>
          <a:off x="1143000" y="75533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22" name="Line 23"/>
        <xdr:cNvSpPr>
          <a:spLocks/>
        </xdr:cNvSpPr>
      </xdr:nvSpPr>
      <xdr:spPr>
        <a:xfrm>
          <a:off x="642937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65</xdr:row>
      <xdr:rowOff>0</xdr:rowOff>
    </xdr:to>
    <xdr:sp>
      <xdr:nvSpPr>
        <xdr:cNvPr id="23" name="Line 24"/>
        <xdr:cNvSpPr>
          <a:spLocks/>
        </xdr:cNvSpPr>
      </xdr:nvSpPr>
      <xdr:spPr>
        <a:xfrm>
          <a:off x="6429375" y="75533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0</xdr:colOff>
      <xdr:row>61</xdr:row>
      <xdr:rowOff>0</xdr:rowOff>
    </xdr:from>
    <xdr:to>
      <xdr:col>49</xdr:col>
      <xdr:colOff>0</xdr:colOff>
      <xdr:row>67</xdr:row>
      <xdr:rowOff>0</xdr:rowOff>
    </xdr:to>
    <xdr:sp>
      <xdr:nvSpPr>
        <xdr:cNvPr id="24" name="Line 25"/>
        <xdr:cNvSpPr>
          <a:spLocks/>
        </xdr:cNvSpPr>
      </xdr:nvSpPr>
      <xdr:spPr>
        <a:xfrm>
          <a:off x="7000875" y="75533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69</xdr:row>
      <xdr:rowOff>0</xdr:rowOff>
    </xdr:to>
    <xdr:sp>
      <xdr:nvSpPr>
        <xdr:cNvPr id="25" name="Line 26"/>
        <xdr:cNvSpPr>
          <a:spLocks/>
        </xdr:cNvSpPr>
      </xdr:nvSpPr>
      <xdr:spPr>
        <a:xfrm>
          <a:off x="7286625" y="75533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69</xdr:row>
      <xdr:rowOff>0</xdr:rowOff>
    </xdr:to>
    <xdr:sp>
      <xdr:nvSpPr>
        <xdr:cNvPr id="26" name="Line 27"/>
        <xdr:cNvSpPr>
          <a:spLocks/>
        </xdr:cNvSpPr>
      </xdr:nvSpPr>
      <xdr:spPr>
        <a:xfrm>
          <a:off x="285750" y="7800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49</xdr:col>
      <xdr:colOff>0</xdr:colOff>
      <xdr:row>67</xdr:row>
      <xdr:rowOff>0</xdr:rowOff>
    </xdr:to>
    <xdr:sp>
      <xdr:nvSpPr>
        <xdr:cNvPr id="27" name="Line 28"/>
        <xdr:cNvSpPr>
          <a:spLocks/>
        </xdr:cNvSpPr>
      </xdr:nvSpPr>
      <xdr:spPr>
        <a:xfrm>
          <a:off x="571500" y="8296275"/>
          <a:ext cx="6429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>
      <xdr:nvSpPr>
        <xdr:cNvPr id="28" name="Line 29"/>
        <xdr:cNvSpPr>
          <a:spLocks/>
        </xdr:cNvSpPr>
      </xdr:nvSpPr>
      <xdr:spPr>
        <a:xfrm>
          <a:off x="571500" y="8048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45</xdr:col>
      <xdr:colOff>0</xdr:colOff>
      <xdr:row>65</xdr:row>
      <xdr:rowOff>0</xdr:rowOff>
    </xdr:to>
    <xdr:sp>
      <xdr:nvSpPr>
        <xdr:cNvPr id="29" name="Line 30"/>
        <xdr:cNvSpPr>
          <a:spLocks/>
        </xdr:cNvSpPr>
      </xdr:nvSpPr>
      <xdr:spPr>
        <a:xfrm>
          <a:off x="1143000" y="8048625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45</xdr:col>
      <xdr:colOff>0</xdr:colOff>
      <xdr:row>65</xdr:row>
      <xdr:rowOff>0</xdr:rowOff>
    </xdr:from>
    <xdr:to>
      <xdr:col>49</xdr:col>
      <xdr:colOff>0</xdr:colOff>
      <xdr:row>65</xdr:row>
      <xdr:rowOff>0</xdr:rowOff>
    </xdr:to>
    <xdr:sp>
      <xdr:nvSpPr>
        <xdr:cNvPr id="30" name="Line 31"/>
        <xdr:cNvSpPr>
          <a:spLocks/>
        </xdr:cNvSpPr>
      </xdr:nvSpPr>
      <xdr:spPr>
        <a:xfrm>
          <a:off x="6429375" y="8048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51</xdr:col>
      <xdr:colOff>0</xdr:colOff>
      <xdr:row>69</xdr:row>
      <xdr:rowOff>0</xdr:rowOff>
    </xdr:to>
    <xdr:sp>
      <xdr:nvSpPr>
        <xdr:cNvPr id="31" name="Line 32"/>
        <xdr:cNvSpPr>
          <a:spLocks/>
        </xdr:cNvSpPr>
      </xdr:nvSpPr>
      <xdr:spPr>
        <a:xfrm>
          <a:off x="285750" y="8543925"/>
          <a:ext cx="70008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0</xdr:colOff>
      <xdr:row>71</xdr:row>
      <xdr:rowOff>0</xdr:rowOff>
    </xdr:from>
    <xdr:to>
      <xdr:col>60</xdr:col>
      <xdr:colOff>0</xdr:colOff>
      <xdr:row>71</xdr:row>
      <xdr:rowOff>0</xdr:rowOff>
    </xdr:to>
    <xdr:sp>
      <xdr:nvSpPr>
        <xdr:cNvPr id="32" name="Line 34"/>
        <xdr:cNvSpPr>
          <a:spLocks/>
        </xdr:cNvSpPr>
      </xdr:nvSpPr>
      <xdr:spPr>
        <a:xfrm>
          <a:off x="7286625" y="87915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57</xdr:col>
      <xdr:colOff>0</xdr:colOff>
      <xdr:row>73</xdr:row>
      <xdr:rowOff>0</xdr:rowOff>
    </xdr:to>
    <xdr:sp>
      <xdr:nvSpPr>
        <xdr:cNvPr id="33" name="Line 35"/>
        <xdr:cNvSpPr>
          <a:spLocks/>
        </xdr:cNvSpPr>
      </xdr:nvSpPr>
      <xdr:spPr>
        <a:xfrm>
          <a:off x="6286500" y="90392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40</xdr:col>
      <xdr:colOff>47625</xdr:colOff>
      <xdr:row>108</xdr:row>
      <xdr:rowOff>0</xdr:rowOff>
    </xdr:from>
    <xdr:to>
      <xdr:col>56</xdr:col>
      <xdr:colOff>19050</xdr:colOff>
      <xdr:row>108</xdr:row>
      <xdr:rowOff>9525</xdr:rowOff>
    </xdr:to>
    <xdr:sp>
      <xdr:nvSpPr>
        <xdr:cNvPr id="34" name="Line 36"/>
        <xdr:cNvSpPr>
          <a:spLocks/>
        </xdr:cNvSpPr>
      </xdr:nvSpPr>
      <xdr:spPr>
        <a:xfrm>
          <a:off x="5762625" y="13373100"/>
          <a:ext cx="2257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48</xdr:col>
      <xdr:colOff>0</xdr:colOff>
      <xdr:row>119</xdr:row>
      <xdr:rowOff>0</xdr:rowOff>
    </xdr:from>
    <xdr:to>
      <xdr:col>57</xdr:col>
      <xdr:colOff>0</xdr:colOff>
      <xdr:row>119</xdr:row>
      <xdr:rowOff>0</xdr:rowOff>
    </xdr:to>
    <xdr:sp>
      <xdr:nvSpPr>
        <xdr:cNvPr id="35" name="Line 37"/>
        <xdr:cNvSpPr>
          <a:spLocks/>
        </xdr:cNvSpPr>
      </xdr:nvSpPr>
      <xdr:spPr>
        <a:xfrm>
          <a:off x="6858000" y="147351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55</xdr:col>
      <xdr:colOff>0</xdr:colOff>
      <xdr:row>73</xdr:row>
      <xdr:rowOff>0</xdr:rowOff>
    </xdr:from>
    <xdr:to>
      <xdr:col>55</xdr:col>
      <xdr:colOff>0</xdr:colOff>
      <xdr:row>108</xdr:row>
      <xdr:rowOff>0</xdr:rowOff>
    </xdr:to>
    <xdr:sp>
      <xdr:nvSpPr>
        <xdr:cNvPr id="36" name="Line 39"/>
        <xdr:cNvSpPr>
          <a:spLocks/>
        </xdr:cNvSpPr>
      </xdr:nvSpPr>
      <xdr:spPr>
        <a:xfrm flipH="1">
          <a:off x="7858125" y="9039225"/>
          <a:ext cx="0" cy="43338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57</xdr:col>
      <xdr:colOff>0</xdr:colOff>
      <xdr:row>73</xdr:row>
      <xdr:rowOff>0</xdr:rowOff>
    </xdr:from>
    <xdr:to>
      <xdr:col>57</xdr:col>
      <xdr:colOff>0</xdr:colOff>
      <xdr:row>119</xdr:row>
      <xdr:rowOff>0</xdr:rowOff>
    </xdr:to>
    <xdr:sp>
      <xdr:nvSpPr>
        <xdr:cNvPr id="37" name="Line 40"/>
        <xdr:cNvSpPr>
          <a:spLocks/>
        </xdr:cNvSpPr>
      </xdr:nvSpPr>
      <xdr:spPr>
        <a:xfrm>
          <a:off x="8143875" y="9039225"/>
          <a:ext cx="0" cy="56959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0</xdr:colOff>
      <xdr:row>121</xdr:row>
      <xdr:rowOff>0</xdr:rowOff>
    </xdr:from>
    <xdr:to>
      <xdr:col>59</xdr:col>
      <xdr:colOff>0</xdr:colOff>
      <xdr:row>121</xdr:row>
      <xdr:rowOff>0</xdr:rowOff>
    </xdr:to>
    <xdr:sp>
      <xdr:nvSpPr>
        <xdr:cNvPr id="38" name="Line 41"/>
        <xdr:cNvSpPr>
          <a:spLocks/>
        </xdr:cNvSpPr>
      </xdr:nvSpPr>
      <xdr:spPr>
        <a:xfrm>
          <a:off x="7286625" y="14982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59</xdr:col>
      <xdr:colOff>0</xdr:colOff>
      <xdr:row>71</xdr:row>
      <xdr:rowOff>0</xdr:rowOff>
    </xdr:from>
    <xdr:to>
      <xdr:col>59</xdr:col>
      <xdr:colOff>0</xdr:colOff>
      <xdr:row>121</xdr:row>
      <xdr:rowOff>0</xdr:rowOff>
    </xdr:to>
    <xdr:sp>
      <xdr:nvSpPr>
        <xdr:cNvPr id="39" name="Line 42"/>
        <xdr:cNvSpPr>
          <a:spLocks/>
        </xdr:cNvSpPr>
      </xdr:nvSpPr>
      <xdr:spPr>
        <a:xfrm>
          <a:off x="8429625" y="8791575"/>
          <a:ext cx="0" cy="61912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45</xdr:col>
      <xdr:colOff>0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 rot="16200000">
          <a:off x="1143000" y="371475"/>
          <a:ext cx="5286375" cy="71818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2</a:t>
          </a:r>
        </a:p>
      </xdr:txBody>
    </xdr:sp>
    <xdr:clientData/>
  </xdr:twoCellAnchor>
  <xdr:twoCellAnchor>
    <xdr:from>
      <xdr:col>9</xdr:col>
      <xdr:colOff>114300</xdr:colOff>
      <xdr:row>8</xdr:row>
      <xdr:rowOff>19050</xdr:rowOff>
    </xdr:from>
    <xdr:to>
      <xdr:col>43</xdr:col>
      <xdr:colOff>114300</xdr:colOff>
      <xdr:row>41</xdr:row>
      <xdr:rowOff>19050</xdr:rowOff>
    </xdr:to>
    <xdr:sp>
      <xdr:nvSpPr>
        <xdr:cNvPr id="2" name="Oval 2"/>
        <xdr:cNvSpPr>
          <a:spLocks/>
        </xdr:cNvSpPr>
      </xdr:nvSpPr>
      <xdr:spPr>
        <a:xfrm>
          <a:off x="1400175" y="1009650"/>
          <a:ext cx="4857750" cy="4086225"/>
        </a:xfrm>
        <a:prstGeom prst="ellipse">
          <a:avLst/>
        </a:prstGeom>
        <a:gradFill rotWithShape="1">
          <a:gsLst>
            <a:gs pos="0">
              <a:srgbClr val="000000"/>
            </a:gs>
            <a:gs pos="100000">
              <a:srgbClr val="C0C0C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114300</xdr:colOff>
      <xdr:row>3</xdr:row>
      <xdr:rowOff>0</xdr:rowOff>
    </xdr:from>
    <xdr:to>
      <xdr:col>57</xdr:col>
      <xdr:colOff>114300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7115175" y="3714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0</xdr:colOff>
      <xdr:row>16</xdr:row>
      <xdr:rowOff>0</xdr:rowOff>
    </xdr:from>
    <xdr:to>
      <xdr:col>56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7000875" y="1981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55</xdr:col>
      <xdr:colOff>0</xdr:colOff>
      <xdr:row>3</xdr:row>
      <xdr:rowOff>0</xdr:rowOff>
    </xdr:from>
    <xdr:to>
      <xdr:col>55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7858125" y="371475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56</xdr:col>
      <xdr:colOff>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7000875" y="22288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55</xdr:col>
      <xdr:colOff>0</xdr:colOff>
      <xdr:row>16</xdr:row>
      <xdr:rowOff>0</xdr:rowOff>
    </xdr:from>
    <xdr:to>
      <xdr:col>55</xdr:col>
      <xdr:colOff>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7858125" y="1981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55</xdr:col>
      <xdr:colOff>0</xdr:colOff>
      <xdr:row>18</xdr:row>
      <xdr:rowOff>0</xdr:rowOff>
    </xdr:from>
    <xdr:to>
      <xdr:col>55</xdr:col>
      <xdr:colOff>0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>
          <a:off x="7858125" y="222885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55</xdr:col>
      <xdr:colOff>0</xdr:colOff>
      <xdr:row>48</xdr:row>
      <xdr:rowOff>0</xdr:rowOff>
    </xdr:from>
    <xdr:to>
      <xdr:col>55</xdr:col>
      <xdr:colOff>0</xdr:colOff>
      <xdr:row>61</xdr:row>
      <xdr:rowOff>0</xdr:rowOff>
    </xdr:to>
    <xdr:sp>
      <xdr:nvSpPr>
        <xdr:cNvPr id="9" name="Line 9"/>
        <xdr:cNvSpPr>
          <a:spLocks/>
        </xdr:cNvSpPr>
      </xdr:nvSpPr>
      <xdr:spPr>
        <a:xfrm>
          <a:off x="7858125" y="594360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55</xdr:col>
      <xdr:colOff>0</xdr:colOff>
      <xdr:row>33</xdr:row>
      <xdr:rowOff>0</xdr:rowOff>
    </xdr:from>
    <xdr:to>
      <xdr:col>55</xdr:col>
      <xdr:colOff>0</xdr:colOff>
      <xdr:row>46</xdr:row>
      <xdr:rowOff>0</xdr:rowOff>
    </xdr:to>
    <xdr:sp>
      <xdr:nvSpPr>
        <xdr:cNvPr id="10" name="Line 10"/>
        <xdr:cNvSpPr>
          <a:spLocks/>
        </xdr:cNvSpPr>
      </xdr:nvSpPr>
      <xdr:spPr>
        <a:xfrm>
          <a:off x="7858125" y="4086225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11" name="Line 11"/>
        <xdr:cNvSpPr>
          <a:spLocks/>
        </xdr:cNvSpPr>
      </xdr:nvSpPr>
      <xdr:spPr>
        <a:xfrm>
          <a:off x="7000875" y="75533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47625</xdr:colOff>
      <xdr:row>46</xdr:row>
      <xdr:rowOff>0</xdr:rowOff>
    </xdr:from>
    <xdr:to>
      <xdr:col>56</xdr:col>
      <xdr:colOff>47625</xdr:colOff>
      <xdr:row>46</xdr:row>
      <xdr:rowOff>0</xdr:rowOff>
    </xdr:to>
    <xdr:sp>
      <xdr:nvSpPr>
        <xdr:cNvPr id="12" name="Line 12"/>
        <xdr:cNvSpPr>
          <a:spLocks/>
        </xdr:cNvSpPr>
      </xdr:nvSpPr>
      <xdr:spPr>
        <a:xfrm>
          <a:off x="7048500" y="56959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48</xdr:col>
      <xdr:colOff>0</xdr:colOff>
      <xdr:row>33</xdr:row>
      <xdr:rowOff>0</xdr:rowOff>
    </xdr:from>
    <xdr:to>
      <xdr:col>55</xdr:col>
      <xdr:colOff>0</xdr:colOff>
      <xdr:row>33</xdr:row>
      <xdr:rowOff>0</xdr:rowOff>
    </xdr:to>
    <xdr:sp>
      <xdr:nvSpPr>
        <xdr:cNvPr id="13" name="Line 13"/>
        <xdr:cNvSpPr>
          <a:spLocks/>
        </xdr:cNvSpPr>
      </xdr:nvSpPr>
      <xdr:spPr>
        <a:xfrm>
          <a:off x="6858000" y="40862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48</xdr:col>
      <xdr:colOff>0</xdr:colOff>
      <xdr:row>31</xdr:row>
      <xdr:rowOff>0</xdr:rowOff>
    </xdr:from>
    <xdr:to>
      <xdr:col>55</xdr:col>
      <xdr:colOff>0</xdr:colOff>
      <xdr:row>31</xdr:row>
      <xdr:rowOff>0</xdr:rowOff>
    </xdr:to>
    <xdr:sp>
      <xdr:nvSpPr>
        <xdr:cNvPr id="14" name="Line 14"/>
        <xdr:cNvSpPr>
          <a:spLocks/>
        </xdr:cNvSpPr>
      </xdr:nvSpPr>
      <xdr:spPr>
        <a:xfrm>
          <a:off x="6858000" y="3838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47625</xdr:colOff>
      <xdr:row>48</xdr:row>
      <xdr:rowOff>0</xdr:rowOff>
    </xdr:from>
    <xdr:to>
      <xdr:col>56</xdr:col>
      <xdr:colOff>47625</xdr:colOff>
      <xdr:row>48</xdr:row>
      <xdr:rowOff>0</xdr:rowOff>
    </xdr:to>
    <xdr:sp>
      <xdr:nvSpPr>
        <xdr:cNvPr id="15" name="Line 15"/>
        <xdr:cNvSpPr>
          <a:spLocks/>
        </xdr:cNvSpPr>
      </xdr:nvSpPr>
      <xdr:spPr>
        <a:xfrm>
          <a:off x="7048500" y="59436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0</xdr:colOff>
      <xdr:row>63</xdr:row>
      <xdr:rowOff>0</xdr:rowOff>
    </xdr:from>
    <xdr:to>
      <xdr:col>59</xdr:col>
      <xdr:colOff>0</xdr:colOff>
      <xdr:row>63</xdr:row>
      <xdr:rowOff>0</xdr:rowOff>
    </xdr:to>
    <xdr:sp>
      <xdr:nvSpPr>
        <xdr:cNvPr id="16" name="Line 16"/>
        <xdr:cNvSpPr>
          <a:spLocks/>
        </xdr:cNvSpPr>
      </xdr:nvSpPr>
      <xdr:spPr>
        <a:xfrm>
          <a:off x="7286625" y="78009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0</xdr:colOff>
      <xdr:row>1</xdr:row>
      <xdr:rowOff>0</xdr:rowOff>
    </xdr:from>
    <xdr:to>
      <xdr:col>59</xdr:col>
      <xdr:colOff>0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7286625" y="123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57</xdr:col>
      <xdr:colOff>0</xdr:colOff>
      <xdr:row>3</xdr:row>
      <xdr:rowOff>0</xdr:rowOff>
    </xdr:from>
    <xdr:to>
      <xdr:col>57</xdr:col>
      <xdr:colOff>0</xdr:colOff>
      <xdr:row>61</xdr:row>
      <xdr:rowOff>0</xdr:rowOff>
    </xdr:to>
    <xdr:sp>
      <xdr:nvSpPr>
        <xdr:cNvPr id="18" name="Line 18"/>
        <xdr:cNvSpPr>
          <a:spLocks/>
        </xdr:cNvSpPr>
      </xdr:nvSpPr>
      <xdr:spPr>
        <a:xfrm>
          <a:off x="8143875" y="371475"/>
          <a:ext cx="0" cy="71818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59</xdr:col>
      <xdr:colOff>0</xdr:colOff>
      <xdr:row>1</xdr:row>
      <xdr:rowOff>0</xdr:rowOff>
    </xdr:from>
    <xdr:to>
      <xdr:col>59</xdr:col>
      <xdr:colOff>0</xdr:colOff>
      <xdr:row>63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8429625" y="123825"/>
          <a:ext cx="0" cy="76771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67</xdr:row>
      <xdr:rowOff>0</xdr:rowOff>
    </xdr:to>
    <xdr:sp>
      <xdr:nvSpPr>
        <xdr:cNvPr id="20" name="Line 20"/>
        <xdr:cNvSpPr>
          <a:spLocks/>
        </xdr:cNvSpPr>
      </xdr:nvSpPr>
      <xdr:spPr>
        <a:xfrm>
          <a:off x="571500" y="75533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65</xdr:row>
      <xdr:rowOff>0</xdr:rowOff>
    </xdr:to>
    <xdr:sp>
      <xdr:nvSpPr>
        <xdr:cNvPr id="21" name="Line 21"/>
        <xdr:cNvSpPr>
          <a:spLocks/>
        </xdr:cNvSpPr>
      </xdr:nvSpPr>
      <xdr:spPr>
        <a:xfrm>
          <a:off x="1143000" y="75533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22" name="Line 22"/>
        <xdr:cNvSpPr>
          <a:spLocks/>
        </xdr:cNvSpPr>
      </xdr:nvSpPr>
      <xdr:spPr>
        <a:xfrm>
          <a:off x="642937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65</xdr:row>
      <xdr:rowOff>0</xdr:rowOff>
    </xdr:to>
    <xdr:sp>
      <xdr:nvSpPr>
        <xdr:cNvPr id="23" name="Line 23"/>
        <xdr:cNvSpPr>
          <a:spLocks/>
        </xdr:cNvSpPr>
      </xdr:nvSpPr>
      <xdr:spPr>
        <a:xfrm>
          <a:off x="6429375" y="75533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0</xdr:colOff>
      <xdr:row>61</xdr:row>
      <xdr:rowOff>0</xdr:rowOff>
    </xdr:from>
    <xdr:to>
      <xdr:col>49</xdr:col>
      <xdr:colOff>0</xdr:colOff>
      <xdr:row>67</xdr:row>
      <xdr:rowOff>0</xdr:rowOff>
    </xdr:to>
    <xdr:sp>
      <xdr:nvSpPr>
        <xdr:cNvPr id="24" name="Line 24"/>
        <xdr:cNvSpPr>
          <a:spLocks/>
        </xdr:cNvSpPr>
      </xdr:nvSpPr>
      <xdr:spPr>
        <a:xfrm>
          <a:off x="7000875" y="75533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69</xdr:row>
      <xdr:rowOff>0</xdr:rowOff>
    </xdr:to>
    <xdr:sp>
      <xdr:nvSpPr>
        <xdr:cNvPr id="25" name="Line 25"/>
        <xdr:cNvSpPr>
          <a:spLocks/>
        </xdr:cNvSpPr>
      </xdr:nvSpPr>
      <xdr:spPr>
        <a:xfrm>
          <a:off x="7286625" y="75533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69</xdr:row>
      <xdr:rowOff>0</xdr:rowOff>
    </xdr:to>
    <xdr:sp>
      <xdr:nvSpPr>
        <xdr:cNvPr id="26" name="Line 26"/>
        <xdr:cNvSpPr>
          <a:spLocks/>
        </xdr:cNvSpPr>
      </xdr:nvSpPr>
      <xdr:spPr>
        <a:xfrm>
          <a:off x="285750" y="7800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49</xdr:col>
      <xdr:colOff>0</xdr:colOff>
      <xdr:row>67</xdr:row>
      <xdr:rowOff>0</xdr:rowOff>
    </xdr:to>
    <xdr:sp>
      <xdr:nvSpPr>
        <xdr:cNvPr id="27" name="Line 27"/>
        <xdr:cNvSpPr>
          <a:spLocks/>
        </xdr:cNvSpPr>
      </xdr:nvSpPr>
      <xdr:spPr>
        <a:xfrm>
          <a:off x="571500" y="8296275"/>
          <a:ext cx="6429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>
      <xdr:nvSpPr>
        <xdr:cNvPr id="28" name="Line 28"/>
        <xdr:cNvSpPr>
          <a:spLocks/>
        </xdr:cNvSpPr>
      </xdr:nvSpPr>
      <xdr:spPr>
        <a:xfrm>
          <a:off x="571500" y="8048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45</xdr:col>
      <xdr:colOff>0</xdr:colOff>
      <xdr:row>65</xdr:row>
      <xdr:rowOff>0</xdr:rowOff>
    </xdr:to>
    <xdr:sp>
      <xdr:nvSpPr>
        <xdr:cNvPr id="29" name="Line 29"/>
        <xdr:cNvSpPr>
          <a:spLocks/>
        </xdr:cNvSpPr>
      </xdr:nvSpPr>
      <xdr:spPr>
        <a:xfrm>
          <a:off x="1143000" y="8048625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45</xdr:col>
      <xdr:colOff>0</xdr:colOff>
      <xdr:row>65</xdr:row>
      <xdr:rowOff>0</xdr:rowOff>
    </xdr:from>
    <xdr:to>
      <xdr:col>49</xdr:col>
      <xdr:colOff>0</xdr:colOff>
      <xdr:row>65</xdr:row>
      <xdr:rowOff>0</xdr:rowOff>
    </xdr:to>
    <xdr:sp>
      <xdr:nvSpPr>
        <xdr:cNvPr id="30" name="Line 30"/>
        <xdr:cNvSpPr>
          <a:spLocks/>
        </xdr:cNvSpPr>
      </xdr:nvSpPr>
      <xdr:spPr>
        <a:xfrm>
          <a:off x="6429375" y="8048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51</xdr:col>
      <xdr:colOff>0</xdr:colOff>
      <xdr:row>69</xdr:row>
      <xdr:rowOff>0</xdr:rowOff>
    </xdr:to>
    <xdr:sp>
      <xdr:nvSpPr>
        <xdr:cNvPr id="31" name="Line 31"/>
        <xdr:cNvSpPr>
          <a:spLocks/>
        </xdr:cNvSpPr>
      </xdr:nvSpPr>
      <xdr:spPr>
        <a:xfrm>
          <a:off x="285750" y="8543925"/>
          <a:ext cx="70008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19050</xdr:colOff>
      <xdr:row>70</xdr:row>
      <xdr:rowOff>114300</xdr:rowOff>
    </xdr:from>
    <xdr:to>
      <xdr:col>60</xdr:col>
      <xdr:colOff>19050</xdr:colOff>
      <xdr:row>70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7305675" y="87820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44</xdr:col>
      <xdr:colOff>47625</xdr:colOff>
      <xdr:row>72</xdr:row>
      <xdr:rowOff>114300</xdr:rowOff>
    </xdr:from>
    <xdr:to>
      <xdr:col>57</xdr:col>
      <xdr:colOff>47625</xdr:colOff>
      <xdr:row>72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6334125" y="90297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41</xdr:col>
      <xdr:colOff>66675</xdr:colOff>
      <xdr:row>76</xdr:row>
      <xdr:rowOff>95250</xdr:rowOff>
    </xdr:from>
    <xdr:to>
      <xdr:col>55</xdr:col>
      <xdr:colOff>133350</xdr:colOff>
      <xdr:row>76</xdr:row>
      <xdr:rowOff>95250</xdr:rowOff>
    </xdr:to>
    <xdr:sp>
      <xdr:nvSpPr>
        <xdr:cNvPr id="34" name="Line 34"/>
        <xdr:cNvSpPr>
          <a:spLocks/>
        </xdr:cNvSpPr>
      </xdr:nvSpPr>
      <xdr:spPr>
        <a:xfrm flipV="1">
          <a:off x="5924550" y="9505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42</xdr:col>
      <xdr:colOff>114300</xdr:colOff>
      <xdr:row>120</xdr:row>
      <xdr:rowOff>19050</xdr:rowOff>
    </xdr:from>
    <xdr:to>
      <xdr:col>63</xdr:col>
      <xdr:colOff>133350</xdr:colOff>
      <xdr:row>120</xdr:row>
      <xdr:rowOff>19050</xdr:rowOff>
    </xdr:to>
    <xdr:sp>
      <xdr:nvSpPr>
        <xdr:cNvPr id="35" name="Line 35"/>
        <xdr:cNvSpPr>
          <a:spLocks/>
        </xdr:cNvSpPr>
      </xdr:nvSpPr>
      <xdr:spPr>
        <a:xfrm>
          <a:off x="6115050" y="148780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55</xdr:col>
      <xdr:colOff>19050</xdr:colOff>
      <xdr:row>76</xdr:row>
      <xdr:rowOff>114300</xdr:rowOff>
    </xdr:from>
    <xdr:to>
      <xdr:col>55</xdr:col>
      <xdr:colOff>47625</xdr:colOff>
      <xdr:row>114</xdr:row>
      <xdr:rowOff>0</xdr:rowOff>
    </xdr:to>
    <xdr:sp>
      <xdr:nvSpPr>
        <xdr:cNvPr id="36" name="Line 36"/>
        <xdr:cNvSpPr>
          <a:spLocks/>
        </xdr:cNvSpPr>
      </xdr:nvSpPr>
      <xdr:spPr>
        <a:xfrm>
          <a:off x="7877175" y="9525000"/>
          <a:ext cx="1905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57</xdr:col>
      <xdr:colOff>0</xdr:colOff>
      <xdr:row>73</xdr:row>
      <xdr:rowOff>0</xdr:rowOff>
    </xdr:from>
    <xdr:to>
      <xdr:col>57</xdr:col>
      <xdr:colOff>19050</xdr:colOff>
      <xdr:row>114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8143875" y="9039225"/>
          <a:ext cx="19050" cy="50768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50</xdr:col>
      <xdr:colOff>114300</xdr:colOff>
      <xdr:row>114</xdr:row>
      <xdr:rowOff>0</xdr:rowOff>
    </xdr:from>
    <xdr:to>
      <xdr:col>64</xdr:col>
      <xdr:colOff>66675</xdr:colOff>
      <xdr:row>114</xdr:row>
      <xdr:rowOff>19050</xdr:rowOff>
    </xdr:to>
    <xdr:sp>
      <xdr:nvSpPr>
        <xdr:cNvPr id="38" name="Line 38"/>
        <xdr:cNvSpPr>
          <a:spLocks/>
        </xdr:cNvSpPr>
      </xdr:nvSpPr>
      <xdr:spPr>
        <a:xfrm flipV="1">
          <a:off x="7258050" y="14116050"/>
          <a:ext cx="1952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59</xdr:col>
      <xdr:colOff>0</xdr:colOff>
      <xdr:row>71</xdr:row>
      <xdr:rowOff>0</xdr:rowOff>
    </xdr:from>
    <xdr:to>
      <xdr:col>59</xdr:col>
      <xdr:colOff>47625</xdr:colOff>
      <xdr:row>114</xdr:row>
      <xdr:rowOff>38100</xdr:rowOff>
    </xdr:to>
    <xdr:sp>
      <xdr:nvSpPr>
        <xdr:cNvPr id="39" name="Line 41"/>
        <xdr:cNvSpPr>
          <a:spLocks/>
        </xdr:cNvSpPr>
      </xdr:nvSpPr>
      <xdr:spPr>
        <a:xfrm flipH="1">
          <a:off x="8429625" y="8791575"/>
          <a:ext cx="47625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63</xdr:col>
      <xdr:colOff>0</xdr:colOff>
      <xdr:row>114</xdr:row>
      <xdr:rowOff>38100</xdr:rowOff>
    </xdr:from>
    <xdr:to>
      <xdr:col>63</xdr:col>
      <xdr:colOff>9525</xdr:colOff>
      <xdr:row>120</xdr:row>
      <xdr:rowOff>76200</xdr:rowOff>
    </xdr:to>
    <xdr:sp>
      <xdr:nvSpPr>
        <xdr:cNvPr id="40" name="Line 42"/>
        <xdr:cNvSpPr>
          <a:spLocks/>
        </xdr:cNvSpPr>
      </xdr:nvSpPr>
      <xdr:spPr>
        <a:xfrm>
          <a:off x="9001125" y="14154150"/>
          <a:ext cx="95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28">
      <selection activeCell="B50" sqref="B50"/>
    </sheetView>
  </sheetViews>
  <sheetFormatPr defaultColWidth="9.00390625" defaultRowHeight="12.75"/>
  <cols>
    <col min="1" max="1" width="18.625" style="6" customWidth="1"/>
    <col min="2" max="2" width="15.25390625" style="6" customWidth="1"/>
    <col min="3" max="3" width="11.75390625" style="6" customWidth="1"/>
    <col min="4" max="4" width="14.375" style="6" customWidth="1"/>
    <col min="5" max="5" width="10.75390625" style="6" customWidth="1"/>
    <col min="6" max="6" width="16.25390625" style="6" customWidth="1"/>
    <col min="7" max="7" width="10.75390625" style="6" customWidth="1"/>
    <col min="8" max="8" width="13.75390625" style="6" customWidth="1"/>
    <col min="9" max="9" width="7.25390625" style="6" customWidth="1"/>
    <col min="10" max="16384" width="10.75390625" style="6" customWidth="1"/>
  </cols>
  <sheetData>
    <row r="1" spans="1:6" ht="36.75" customHeight="1">
      <c r="A1" s="2" t="s">
        <v>33</v>
      </c>
      <c r="B1" s="3"/>
      <c r="C1" s="4" t="s">
        <v>40</v>
      </c>
      <c r="D1" s="3"/>
      <c r="E1" s="5"/>
      <c r="F1" s="3"/>
    </row>
    <row r="2" spans="1:6" s="8" customFormat="1" ht="18" customHeight="1">
      <c r="A2" s="7" t="s">
        <v>35</v>
      </c>
      <c r="B2" s="3"/>
      <c r="C2" s="3"/>
      <c r="D2" s="3"/>
      <c r="E2" s="3"/>
      <c r="F2" s="3"/>
    </row>
    <row r="3" spans="1:12" s="15" customFormat="1" ht="15.75">
      <c r="A3" s="61" t="s">
        <v>76</v>
      </c>
      <c r="B3" s="62" t="s">
        <v>34</v>
      </c>
      <c r="C3" s="59">
        <v>1.57</v>
      </c>
      <c r="D3" s="63" t="s">
        <v>0</v>
      </c>
      <c r="E3" s="60">
        <f>B8*C3</f>
        <v>45.53</v>
      </c>
      <c r="F3" s="64" t="s">
        <v>1</v>
      </c>
      <c r="G3" s="9"/>
      <c r="H3" s="12"/>
      <c r="I3" s="9"/>
      <c r="J3" s="13"/>
      <c r="K3" s="14"/>
      <c r="L3" s="13"/>
    </row>
    <row r="4" spans="1:12" s="15" customFormat="1" ht="15.75">
      <c r="A4" s="9"/>
      <c r="B4" s="10"/>
      <c r="C4" s="11"/>
      <c r="D4" s="13"/>
      <c r="E4" s="57"/>
      <c r="F4" s="13"/>
      <c r="G4" s="9"/>
      <c r="H4" s="12"/>
      <c r="I4" s="9"/>
      <c r="J4" s="13"/>
      <c r="K4" s="14"/>
      <c r="L4" s="13"/>
    </row>
    <row r="5" spans="1:12" s="51" customFormat="1" ht="12.75">
      <c r="A5" s="51" t="s">
        <v>80</v>
      </c>
      <c r="B5" s="52"/>
      <c r="C5" s="53"/>
      <c r="D5" s="55"/>
      <c r="E5" s="58"/>
      <c r="F5" s="55"/>
      <c r="H5" s="54"/>
      <c r="J5" s="55"/>
      <c r="K5" s="56"/>
      <c r="L5" s="55"/>
    </row>
    <row r="6" spans="1:12" ht="15.75">
      <c r="A6" s="16"/>
      <c r="B6" s="16"/>
      <c r="C6" s="17"/>
      <c r="D6" s="18"/>
      <c r="E6" s="19"/>
      <c r="F6" s="18"/>
      <c r="G6" s="20"/>
      <c r="H6" s="21"/>
      <c r="I6" s="20"/>
      <c r="J6" s="18"/>
      <c r="K6" s="22"/>
      <c r="L6" s="18"/>
    </row>
    <row r="7" spans="1:9" ht="15" customHeight="1">
      <c r="A7" s="23" t="s">
        <v>44</v>
      </c>
      <c r="B7" s="3"/>
      <c r="C7" s="3"/>
      <c r="D7" s="3"/>
      <c r="E7" s="3"/>
      <c r="F7" s="3"/>
      <c r="G7" s="20"/>
      <c r="H7" s="24"/>
      <c r="I7" s="20"/>
    </row>
    <row r="8" spans="1:9" ht="15.75">
      <c r="A8" s="6" t="s">
        <v>2</v>
      </c>
      <c r="B8" s="72">
        <v>29</v>
      </c>
      <c r="C8" s="6" t="s">
        <v>1</v>
      </c>
      <c r="D8" s="25" t="s">
        <v>70</v>
      </c>
      <c r="E8" s="26"/>
      <c r="F8" s="26"/>
      <c r="G8" s="20"/>
      <c r="H8" s="21"/>
      <c r="I8" s="20"/>
    </row>
    <row r="9" spans="1:9" ht="15.75">
      <c r="A9" s="6" t="s">
        <v>3</v>
      </c>
      <c r="B9" s="72">
        <v>6.5</v>
      </c>
      <c r="C9" s="6" t="s">
        <v>4</v>
      </c>
      <c r="D9" s="25" t="s">
        <v>45</v>
      </c>
      <c r="E9" s="26"/>
      <c r="F9" s="26"/>
      <c r="G9" s="20"/>
      <c r="H9" s="21"/>
      <c r="I9" s="20"/>
    </row>
    <row r="10" spans="1:8" ht="15.75">
      <c r="A10" s="6" t="s">
        <v>5</v>
      </c>
      <c r="B10" s="72">
        <v>10.1</v>
      </c>
      <c r="D10" s="25" t="s">
        <v>46</v>
      </c>
      <c r="E10" s="26"/>
      <c r="F10" s="26"/>
      <c r="G10" s="20"/>
      <c r="H10" s="27"/>
    </row>
    <row r="11" spans="1:11" ht="15.75">
      <c r="A11" s="6" t="s">
        <v>7</v>
      </c>
      <c r="B11" s="72">
        <v>0.3</v>
      </c>
      <c r="D11" s="25" t="s">
        <v>47</v>
      </c>
      <c r="E11" s="26"/>
      <c r="F11" s="26"/>
      <c r="G11" s="20"/>
      <c r="H11" s="1"/>
      <c r="K11" s="28"/>
    </row>
    <row r="12" spans="1:9" ht="15.75">
      <c r="A12" s="6" t="s">
        <v>8</v>
      </c>
      <c r="B12" s="1">
        <f>1/(1/B11+1/B10)</f>
        <v>0.2913461538461538</v>
      </c>
      <c r="D12" s="25" t="s">
        <v>49</v>
      </c>
      <c r="E12" s="26"/>
      <c r="F12" s="26"/>
      <c r="G12" s="20"/>
      <c r="H12" s="24"/>
      <c r="I12" s="20"/>
    </row>
    <row r="13" spans="1:9" ht="15.75">
      <c r="A13" s="6" t="s">
        <v>9</v>
      </c>
      <c r="B13" s="72">
        <v>77</v>
      </c>
      <c r="C13" s="29" t="s">
        <v>10</v>
      </c>
      <c r="D13" s="25" t="s">
        <v>71</v>
      </c>
      <c r="E13" s="26"/>
      <c r="F13" s="26"/>
      <c r="G13" s="20"/>
      <c r="H13" s="1"/>
      <c r="I13" s="20"/>
    </row>
    <row r="14" spans="1:6" ht="15">
      <c r="A14" s="8" t="s">
        <v>11</v>
      </c>
      <c r="B14" s="73">
        <v>0.088</v>
      </c>
      <c r="C14" s="30" t="s">
        <v>39</v>
      </c>
      <c r="D14" s="25" t="s">
        <v>72</v>
      </c>
      <c r="E14" s="26"/>
      <c r="F14" s="26"/>
    </row>
    <row r="15" spans="1:6" ht="15">
      <c r="A15" s="31" t="s">
        <v>36</v>
      </c>
      <c r="B15" s="74">
        <v>0.3</v>
      </c>
      <c r="C15" s="31" t="s">
        <v>4</v>
      </c>
      <c r="D15" s="25" t="s">
        <v>73</v>
      </c>
      <c r="E15" s="26"/>
      <c r="F15" s="26"/>
    </row>
    <row r="16" spans="1:6" ht="15">
      <c r="A16" s="6" t="s">
        <v>14</v>
      </c>
      <c r="B16" s="32">
        <f>(1/(((2*3.1416*B8)*(2*3.1416*B8))*B13))*1000</f>
        <v>0.0003911573643698614</v>
      </c>
      <c r="C16" s="29"/>
      <c r="D16" s="25" t="s">
        <v>74</v>
      </c>
      <c r="E16" s="26"/>
      <c r="F16" s="26"/>
    </row>
    <row r="17" spans="1:6" ht="15">
      <c r="A17" s="6" t="s">
        <v>15</v>
      </c>
      <c r="B17" s="1">
        <f>((B16*(B14*B14))*((344.5*344.5)*1.18))*1000</f>
        <v>424.2064965459031</v>
      </c>
      <c r="C17" s="29" t="s">
        <v>12</v>
      </c>
      <c r="D17" s="25" t="s">
        <v>48</v>
      </c>
      <c r="E17" s="26"/>
      <c r="F17" s="26"/>
    </row>
    <row r="18" spans="1:4" ht="15">
      <c r="A18" s="6" t="s">
        <v>16</v>
      </c>
      <c r="B18" s="1">
        <f>B17*(H28*H28)</f>
        <v>39.30351296085385</v>
      </c>
      <c r="D18" s="25"/>
    </row>
    <row r="19" spans="1:4" ht="15">
      <c r="A19" s="6" t="s">
        <v>17</v>
      </c>
      <c r="B19" s="75">
        <v>8.5</v>
      </c>
      <c r="C19" s="29" t="s">
        <v>29</v>
      </c>
      <c r="D19" s="25" t="s">
        <v>52</v>
      </c>
    </row>
    <row r="20" spans="2:4" ht="15">
      <c r="B20" s="33"/>
      <c r="C20" s="29"/>
      <c r="D20" s="25" t="s">
        <v>50</v>
      </c>
    </row>
    <row r="21" spans="2:4" ht="15">
      <c r="B21" s="33"/>
      <c r="C21" s="29"/>
      <c r="D21" s="25" t="s">
        <v>75</v>
      </c>
    </row>
    <row r="22" spans="2:4" ht="15">
      <c r="B22" s="33"/>
      <c r="C22" s="29"/>
      <c r="D22" s="25" t="s">
        <v>51</v>
      </c>
    </row>
    <row r="23" spans="1:4" ht="15.75">
      <c r="A23" s="20"/>
      <c r="B23" s="33"/>
      <c r="C23" s="34"/>
      <c r="D23" s="25" t="s">
        <v>79</v>
      </c>
    </row>
    <row r="24" spans="1:6" ht="15.75">
      <c r="A24" s="23" t="s">
        <v>56</v>
      </c>
      <c r="B24" s="35"/>
      <c r="C24" s="36"/>
      <c r="D24" s="23"/>
      <c r="E24" s="3"/>
      <c r="F24" s="3"/>
    </row>
    <row r="25" spans="1:6" ht="15">
      <c r="A25" s="31" t="s">
        <v>18</v>
      </c>
      <c r="B25" s="37">
        <f>(1/SQRT(B19))*(B8/H28)</f>
        <v>32.67845443803108</v>
      </c>
      <c r="C25" s="31" t="s">
        <v>1</v>
      </c>
      <c r="D25" s="25" t="s">
        <v>53</v>
      </c>
      <c r="E25" s="26"/>
      <c r="F25" s="26"/>
    </row>
    <row r="26" spans="1:6" ht="15">
      <c r="A26" s="31" t="s">
        <v>19</v>
      </c>
      <c r="B26" s="37">
        <f>0.39*(B8/H28)</f>
        <v>37.156566686080374</v>
      </c>
      <c r="C26" s="31" t="s">
        <v>1</v>
      </c>
      <c r="D26" s="25" t="s">
        <v>54</v>
      </c>
      <c r="F26" s="38"/>
    </row>
    <row r="27" spans="1:8" ht="15">
      <c r="A27" s="31" t="s">
        <v>20</v>
      </c>
      <c r="B27" s="37">
        <f>(B49/(1.4))/10</f>
        <v>23.86284715480413</v>
      </c>
      <c r="D27" s="65" t="s">
        <v>42</v>
      </c>
      <c r="F27" s="31"/>
      <c r="H27" s="66">
        <f>(B9+B15)/B9*B11</f>
        <v>0.31384615384615383</v>
      </c>
    </row>
    <row r="28" spans="1:8" ht="15">
      <c r="A28" s="31" t="s">
        <v>21</v>
      </c>
      <c r="B28" s="37">
        <f>POWER((POWER((2*PI()*B26),2)*B27),-1)*10000000</f>
        <v>7.68859257930346</v>
      </c>
      <c r="D28" s="65" t="s">
        <v>43</v>
      </c>
      <c r="F28" s="31"/>
      <c r="H28" s="66">
        <f>1/(1/H27+1/B10)</f>
        <v>0.3043876495789629</v>
      </c>
    </row>
    <row r="29" spans="1:8" ht="15">
      <c r="A29" s="31" t="s">
        <v>32</v>
      </c>
      <c r="B29" s="37">
        <f>(B41*B42)*B43</f>
        <v>880</v>
      </c>
      <c r="C29" s="31" t="s">
        <v>38</v>
      </c>
      <c r="D29" s="67" t="s">
        <v>77</v>
      </c>
      <c r="F29" s="31"/>
      <c r="H29" s="66">
        <f>E15/H30</f>
        <v>0</v>
      </c>
    </row>
    <row r="30" spans="1:8" ht="15.75">
      <c r="A30" s="31" t="s">
        <v>23</v>
      </c>
      <c r="B30" s="37">
        <f>0.000000000964*B8^3*B17/B11</f>
        <v>0.0332450574782158</v>
      </c>
      <c r="C30" s="31"/>
      <c r="D30" s="68" t="s">
        <v>22</v>
      </c>
      <c r="F30" s="31"/>
      <c r="H30" s="66">
        <f>B17*(H28*H28)</f>
        <v>39.30351296085385</v>
      </c>
    </row>
    <row r="31" spans="1:8" ht="15">
      <c r="A31" s="31" t="s">
        <v>24</v>
      </c>
      <c r="B31" s="37">
        <f>112+10*LOG(B30)+20*LOG(B9/(B9+B15))</f>
        <v>96.82535976023948</v>
      </c>
      <c r="C31" s="31" t="s">
        <v>25</v>
      </c>
      <c r="D31" s="65" t="s">
        <v>55</v>
      </c>
      <c r="F31" s="31"/>
      <c r="H31" s="69"/>
    </row>
    <row r="32" spans="4:6" ht="15.75">
      <c r="D32" s="70"/>
      <c r="E32" s="69"/>
      <c r="F32" s="31"/>
    </row>
    <row r="33" spans="1:6" ht="15.75">
      <c r="A33" s="20"/>
      <c r="B33" s="1"/>
      <c r="C33" s="20"/>
      <c r="D33" s="70"/>
      <c r="E33" s="69"/>
      <c r="F33" s="31"/>
    </row>
    <row r="34" spans="1:6" ht="15.75">
      <c r="A34" s="23" t="s">
        <v>57</v>
      </c>
      <c r="B34" s="35"/>
      <c r="C34" s="23"/>
      <c r="D34" s="39"/>
      <c r="E34" s="39"/>
      <c r="F34" s="71"/>
    </row>
    <row r="35" spans="1:4" ht="15">
      <c r="A35" s="31" t="s">
        <v>30</v>
      </c>
      <c r="B35" s="37">
        <f>((B28*B29)/1.293)/100</f>
        <v>52.32762157607924</v>
      </c>
      <c r="C35" s="31" t="s">
        <v>6</v>
      </c>
      <c r="D35" s="25" t="s">
        <v>58</v>
      </c>
    </row>
    <row r="36" spans="1:4" ht="15">
      <c r="A36" s="31" t="s">
        <v>31</v>
      </c>
      <c r="B36" s="37">
        <f>B35-(1.4*(SQRT(B29/(2*3.1416))))</f>
        <v>35.75928418448896</v>
      </c>
      <c r="C36" s="31" t="s">
        <v>6</v>
      </c>
      <c r="D36" s="25" t="s">
        <v>59</v>
      </c>
    </row>
    <row r="37" spans="1:4" ht="15">
      <c r="A37" s="31"/>
      <c r="B37" s="40"/>
      <c r="C37" s="31"/>
      <c r="D37" s="50" t="s">
        <v>60</v>
      </c>
    </row>
    <row r="38" spans="1:4" ht="15">
      <c r="A38" s="31"/>
      <c r="B38" s="40"/>
      <c r="C38" s="31"/>
      <c r="D38" s="50" t="s">
        <v>61</v>
      </c>
    </row>
    <row r="40" spans="1:6" ht="15.75">
      <c r="A40" s="23" t="s">
        <v>68</v>
      </c>
      <c r="B40" s="3"/>
      <c r="C40" s="3"/>
      <c r="D40" s="41"/>
      <c r="E40" s="41"/>
      <c r="F40" s="41"/>
    </row>
    <row r="41" spans="1:5" ht="15">
      <c r="A41" s="42" t="s">
        <v>26</v>
      </c>
      <c r="B41" s="74">
        <v>5</v>
      </c>
      <c r="C41" s="43" t="s">
        <v>6</v>
      </c>
      <c r="D41" s="25" t="s">
        <v>62</v>
      </c>
      <c r="E41" s="26"/>
    </row>
    <row r="42" spans="1:4" ht="15">
      <c r="A42" s="42" t="s">
        <v>27</v>
      </c>
      <c r="B42" s="74">
        <v>22</v>
      </c>
      <c r="C42" s="43" t="s">
        <v>6</v>
      </c>
      <c r="D42" s="25" t="s">
        <v>63</v>
      </c>
    </row>
    <row r="43" spans="1:4" ht="15">
      <c r="A43" s="44" t="s">
        <v>28</v>
      </c>
      <c r="B43" s="74">
        <v>8</v>
      </c>
      <c r="C43" s="31"/>
      <c r="D43" s="25" t="s">
        <v>69</v>
      </c>
    </row>
    <row r="44" spans="1:4" ht="15">
      <c r="A44" s="44" t="s">
        <v>32</v>
      </c>
      <c r="B44" s="37">
        <f>(B41*B42)*B43</f>
        <v>880</v>
      </c>
      <c r="C44" s="31" t="s">
        <v>38</v>
      </c>
      <c r="D44" s="25" t="s">
        <v>64</v>
      </c>
    </row>
    <row r="45" spans="1:4" ht="15">
      <c r="A45" s="44" t="s">
        <v>37</v>
      </c>
      <c r="B45" s="37">
        <f>(B29*B36)/1000</f>
        <v>31.468170082350287</v>
      </c>
      <c r="C45" s="31" t="s">
        <v>12</v>
      </c>
      <c r="D45" s="25" t="s">
        <v>78</v>
      </c>
    </row>
    <row r="46" spans="1:4" ht="15.75">
      <c r="A46" s="45"/>
      <c r="B46" s="37"/>
      <c r="C46" s="31"/>
      <c r="D46" s="25"/>
    </row>
    <row r="47" spans="1:3" ht="15.75">
      <c r="A47" s="45"/>
      <c r="B47" s="37"/>
      <c r="C47" s="31"/>
    </row>
    <row r="48" spans="1:6" ht="15.75">
      <c r="A48" s="46" t="s">
        <v>67</v>
      </c>
      <c r="B48" s="47"/>
      <c r="C48" s="48"/>
      <c r="D48" s="3"/>
      <c r="E48" s="3"/>
      <c r="F48" s="3"/>
    </row>
    <row r="49" spans="1:4" ht="15">
      <c r="A49" s="49" t="s">
        <v>13</v>
      </c>
      <c r="B49" s="37">
        <f>B19*B17*(H28*H28)</f>
        <v>334.0798601672578</v>
      </c>
      <c r="C49" s="49" t="s">
        <v>12</v>
      </c>
      <c r="D49" s="25" t="s">
        <v>65</v>
      </c>
    </row>
    <row r="50" spans="1:4" ht="15">
      <c r="A50" s="31" t="s">
        <v>41</v>
      </c>
      <c r="B50" s="37">
        <f>B45+B49</f>
        <v>365.5480302496081</v>
      </c>
      <c r="C50" s="31" t="s">
        <v>12</v>
      </c>
      <c r="D50" s="25" t="s">
        <v>66</v>
      </c>
    </row>
    <row r="51" spans="1:3" ht="15">
      <c r="A51" s="26"/>
      <c r="B51" s="26"/>
      <c r="C51" s="26"/>
    </row>
    <row r="55" ht="15">
      <c r="A55" s="6" t="s">
        <v>81</v>
      </c>
    </row>
    <row r="57" ht="15">
      <c r="A57" s="6" t="s">
        <v>82</v>
      </c>
    </row>
    <row r="58" ht="15">
      <c r="A58" s="6" t="s">
        <v>83</v>
      </c>
    </row>
    <row r="59" ht="15">
      <c r="A59" s="6" t="s">
        <v>84</v>
      </c>
    </row>
    <row r="60" ht="15">
      <c r="A60" s="6" t="s">
        <v>85</v>
      </c>
    </row>
    <row r="61" ht="15">
      <c r="A61" s="6" t="s">
        <v>86</v>
      </c>
    </row>
  </sheetData>
  <sheetProtection sheet="1" objects="1" scenarios="1"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21"/>
  <sheetViews>
    <sheetView zoomScale="50" zoomScaleNormal="50" workbookViewId="0" topLeftCell="A40">
      <selection activeCell="V74" sqref="V74:AQ108"/>
    </sheetView>
  </sheetViews>
  <sheetFormatPr defaultColWidth="9.00390625" defaultRowHeight="9.75" customHeight="1"/>
  <cols>
    <col min="1" max="16384" width="1.875" style="77" customWidth="1"/>
  </cols>
  <sheetData>
    <row r="1" ht="9.75" customHeight="1" thickBot="1">
      <c r="A1" s="76"/>
    </row>
    <row r="2" spans="3:87" ht="9.75" customHeight="1">
      <c r="C2" s="139">
        <v>3</v>
      </c>
      <c r="D2" s="140"/>
      <c r="E2" s="148">
        <v>1</v>
      </c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50"/>
      <c r="AX2" s="139">
        <v>3</v>
      </c>
      <c r="AY2" s="140"/>
      <c r="BF2" s="167">
        <f>BD4+2*AZ17</f>
        <v>98</v>
      </c>
      <c r="BG2" s="167"/>
      <c r="BJ2" s="169" t="s">
        <v>91</v>
      </c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70" t="s">
        <v>92</v>
      </c>
      <c r="BX2" s="170"/>
      <c r="BY2" s="170"/>
      <c r="BZ2" s="170"/>
      <c r="CA2" s="170"/>
      <c r="CB2" s="171">
        <v>2</v>
      </c>
      <c r="CC2" s="171"/>
      <c r="CD2" s="171"/>
      <c r="CE2" s="171"/>
      <c r="CF2" s="171"/>
      <c r="CG2" s="171"/>
      <c r="CH2" s="171"/>
      <c r="CI2" s="171"/>
    </row>
    <row r="3" spans="3:87" ht="9.75" customHeight="1" thickBot="1">
      <c r="C3" s="141"/>
      <c r="D3" s="142"/>
      <c r="E3" s="151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3"/>
      <c r="AX3" s="141"/>
      <c r="AY3" s="142"/>
      <c r="BF3" s="167"/>
      <c r="BG3" s="167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70"/>
      <c r="BX3" s="170"/>
      <c r="BY3" s="170"/>
      <c r="BZ3" s="170"/>
      <c r="CA3" s="170"/>
      <c r="CB3" s="171"/>
      <c r="CC3" s="171"/>
      <c r="CD3" s="171"/>
      <c r="CE3" s="171"/>
      <c r="CF3" s="171"/>
      <c r="CG3" s="171"/>
      <c r="CH3" s="171"/>
      <c r="CI3" s="171"/>
    </row>
    <row r="4" spans="3:87" ht="9.75" customHeight="1">
      <c r="C4" s="141"/>
      <c r="D4" s="142"/>
      <c r="E4" s="145"/>
      <c r="F4" s="145"/>
      <c r="G4" s="145"/>
      <c r="H4" s="145"/>
      <c r="I4" s="78"/>
      <c r="AS4" s="79"/>
      <c r="AT4" s="145"/>
      <c r="AU4" s="145"/>
      <c r="AV4" s="145"/>
      <c r="AW4" s="145"/>
      <c r="AX4" s="141"/>
      <c r="AY4" s="142"/>
      <c r="BB4" s="138">
        <f>Feuil1!B42</f>
        <v>22</v>
      </c>
      <c r="BC4" s="138"/>
      <c r="BD4" s="138">
        <f>(BB4+AZ17)*Feuil1!B43/2-AZ17</f>
        <v>94</v>
      </c>
      <c r="BE4" s="138"/>
      <c r="BF4" s="167"/>
      <c r="BG4" s="167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70"/>
      <c r="BX4" s="170"/>
      <c r="BY4" s="170"/>
      <c r="BZ4" s="170"/>
      <c r="CA4" s="170"/>
      <c r="CB4" s="171"/>
      <c r="CC4" s="171"/>
      <c r="CD4" s="171"/>
      <c r="CE4" s="171"/>
      <c r="CF4" s="171"/>
      <c r="CG4" s="171"/>
      <c r="CH4" s="171"/>
      <c r="CI4" s="171"/>
    </row>
    <row r="5" spans="3:87" ht="9.75" customHeight="1">
      <c r="C5" s="141"/>
      <c r="D5" s="142"/>
      <c r="E5" s="145"/>
      <c r="F5" s="145"/>
      <c r="G5" s="145"/>
      <c r="H5" s="145"/>
      <c r="I5" s="80"/>
      <c r="J5" s="81"/>
      <c r="AS5" s="79"/>
      <c r="AT5" s="145"/>
      <c r="AU5" s="145"/>
      <c r="AV5" s="145"/>
      <c r="AW5" s="145"/>
      <c r="AX5" s="141"/>
      <c r="AY5" s="142"/>
      <c r="BB5" s="138"/>
      <c r="BC5" s="138"/>
      <c r="BD5" s="138"/>
      <c r="BE5" s="138"/>
      <c r="BF5" s="167"/>
      <c r="BG5" s="167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70"/>
      <c r="BX5" s="170"/>
      <c r="BY5" s="170"/>
      <c r="BZ5" s="170"/>
      <c r="CA5" s="170"/>
      <c r="CB5" s="171"/>
      <c r="CC5" s="171"/>
      <c r="CD5" s="171"/>
      <c r="CE5" s="171"/>
      <c r="CF5" s="171"/>
      <c r="CG5" s="171"/>
      <c r="CH5" s="171"/>
      <c r="CI5" s="171"/>
    </row>
    <row r="6" spans="3:87" ht="9.75" customHeight="1">
      <c r="C6" s="141"/>
      <c r="D6" s="142"/>
      <c r="E6" s="145"/>
      <c r="F6" s="145"/>
      <c r="G6" s="145"/>
      <c r="H6" s="145"/>
      <c r="I6" s="80"/>
      <c r="J6" s="81"/>
      <c r="AS6" s="79"/>
      <c r="AT6" s="145"/>
      <c r="AU6" s="145"/>
      <c r="AV6" s="145"/>
      <c r="AW6" s="145"/>
      <c r="AX6" s="141"/>
      <c r="AY6" s="142"/>
      <c r="BB6" s="138"/>
      <c r="BC6" s="138"/>
      <c r="BD6" s="138"/>
      <c r="BE6" s="138"/>
      <c r="BF6" s="167"/>
      <c r="BG6" s="167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70"/>
      <c r="BX6" s="170"/>
      <c r="BY6" s="170"/>
      <c r="BZ6" s="170"/>
      <c r="CA6" s="170"/>
      <c r="CB6" s="171"/>
      <c r="CC6" s="171"/>
      <c r="CD6" s="171"/>
      <c r="CE6" s="171"/>
      <c r="CF6" s="171"/>
      <c r="CG6" s="171"/>
      <c r="CH6" s="171"/>
      <c r="CI6" s="171"/>
    </row>
    <row r="7" spans="3:87" ht="9.75" customHeight="1">
      <c r="C7" s="141"/>
      <c r="D7" s="142"/>
      <c r="E7" s="145"/>
      <c r="F7" s="145"/>
      <c r="G7" s="145"/>
      <c r="H7" s="145"/>
      <c r="I7" s="80"/>
      <c r="J7" s="81"/>
      <c r="AS7" s="79"/>
      <c r="AT7" s="145"/>
      <c r="AU7" s="145"/>
      <c r="AV7" s="145"/>
      <c r="AW7" s="145"/>
      <c r="AX7" s="141"/>
      <c r="AY7" s="142"/>
      <c r="BB7" s="138"/>
      <c r="BC7" s="138"/>
      <c r="BD7" s="138"/>
      <c r="BE7" s="138"/>
      <c r="BF7" s="167"/>
      <c r="BG7" s="167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70"/>
      <c r="BX7" s="170"/>
      <c r="BY7" s="170"/>
      <c r="BZ7" s="170"/>
      <c r="CA7" s="170"/>
      <c r="CB7" s="171"/>
      <c r="CC7" s="171"/>
      <c r="CD7" s="171"/>
      <c r="CE7" s="171"/>
      <c r="CF7" s="171"/>
      <c r="CG7" s="171"/>
      <c r="CH7" s="171"/>
      <c r="CI7" s="171"/>
    </row>
    <row r="8" spans="3:108" ht="9.75" customHeight="1">
      <c r="C8" s="141"/>
      <c r="D8" s="142"/>
      <c r="E8" s="145"/>
      <c r="F8" s="145"/>
      <c r="G8" s="145"/>
      <c r="H8" s="145"/>
      <c r="I8" s="80"/>
      <c r="J8" s="81"/>
      <c r="AS8" s="79"/>
      <c r="AT8" s="145"/>
      <c r="AU8" s="145"/>
      <c r="AV8" s="145"/>
      <c r="AW8" s="145"/>
      <c r="AX8" s="141"/>
      <c r="AY8" s="142"/>
      <c r="BB8" s="138"/>
      <c r="BC8" s="138"/>
      <c r="BD8" s="138"/>
      <c r="BE8" s="138"/>
      <c r="BF8" s="167"/>
      <c r="BG8" s="167"/>
      <c r="BJ8" s="177" t="s">
        <v>101</v>
      </c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</row>
    <row r="9" spans="3:108" ht="9.75" customHeight="1">
      <c r="C9" s="141"/>
      <c r="D9" s="142"/>
      <c r="E9" s="145"/>
      <c r="F9" s="145"/>
      <c r="G9" s="145"/>
      <c r="H9" s="145"/>
      <c r="I9" s="78"/>
      <c r="AS9" s="79"/>
      <c r="AT9" s="145"/>
      <c r="AU9" s="145"/>
      <c r="AV9" s="145"/>
      <c r="AW9" s="145"/>
      <c r="AX9" s="141"/>
      <c r="AY9" s="142"/>
      <c r="BB9" s="138"/>
      <c r="BC9" s="138"/>
      <c r="BD9" s="138"/>
      <c r="BE9" s="138"/>
      <c r="BF9" s="167"/>
      <c r="BG9" s="16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</row>
    <row r="10" spans="3:108" ht="9.75" customHeight="1">
      <c r="C10" s="141"/>
      <c r="D10" s="142"/>
      <c r="E10" s="145"/>
      <c r="F10" s="145"/>
      <c r="G10" s="145"/>
      <c r="H10" s="145"/>
      <c r="I10" s="80"/>
      <c r="AS10" s="79"/>
      <c r="AT10" s="145"/>
      <c r="AU10" s="145"/>
      <c r="AV10" s="145"/>
      <c r="AW10" s="145"/>
      <c r="AX10" s="141"/>
      <c r="AY10" s="142"/>
      <c r="BB10" s="138"/>
      <c r="BC10" s="138"/>
      <c r="BD10" s="138"/>
      <c r="BE10" s="138"/>
      <c r="BF10" s="167"/>
      <c r="BG10" s="167"/>
      <c r="BJ10" s="133" t="s">
        <v>94</v>
      </c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4">
        <v>4</v>
      </c>
      <c r="CL10" s="134"/>
      <c r="CM10" s="134"/>
      <c r="CN10" s="134" t="s">
        <v>99</v>
      </c>
      <c r="CO10" s="134"/>
      <c r="CP10" s="134"/>
      <c r="CQ10" s="135">
        <f>E66</f>
        <v>56</v>
      </c>
      <c r="CR10" s="136"/>
      <c r="CS10" s="136"/>
      <c r="CT10" s="136"/>
      <c r="CU10" s="136"/>
      <c r="CV10" s="136"/>
      <c r="CW10" s="131" t="s">
        <v>100</v>
      </c>
      <c r="CX10" s="131"/>
      <c r="CY10" s="132">
        <f>BF72</f>
        <v>56.32762157607924</v>
      </c>
      <c r="CZ10" s="133"/>
      <c r="DA10" s="133"/>
      <c r="DB10" s="133"/>
      <c r="DC10" s="133"/>
      <c r="DD10" s="133"/>
    </row>
    <row r="11" spans="3:108" ht="9.75" customHeight="1">
      <c r="C11" s="141"/>
      <c r="D11" s="142"/>
      <c r="E11" s="145"/>
      <c r="F11" s="145"/>
      <c r="G11" s="145"/>
      <c r="H11" s="145"/>
      <c r="I11" s="80"/>
      <c r="AS11" s="79"/>
      <c r="AT11" s="145"/>
      <c r="AU11" s="145"/>
      <c r="AV11" s="145"/>
      <c r="AW11" s="145"/>
      <c r="AX11" s="141"/>
      <c r="AY11" s="142"/>
      <c r="BB11" s="138"/>
      <c r="BC11" s="138"/>
      <c r="BD11" s="138"/>
      <c r="BE11" s="138"/>
      <c r="BF11" s="167"/>
      <c r="BG11" s="167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4"/>
      <c r="CL11" s="134"/>
      <c r="CM11" s="134"/>
      <c r="CN11" s="134"/>
      <c r="CO11" s="134"/>
      <c r="CP11" s="134"/>
      <c r="CQ11" s="136"/>
      <c r="CR11" s="136"/>
      <c r="CS11" s="136"/>
      <c r="CT11" s="136"/>
      <c r="CU11" s="136"/>
      <c r="CV11" s="136"/>
      <c r="CW11" s="131"/>
      <c r="CX11" s="131"/>
      <c r="CY11" s="133"/>
      <c r="CZ11" s="133"/>
      <c r="DA11" s="133"/>
      <c r="DB11" s="133"/>
      <c r="DC11" s="133"/>
      <c r="DD11" s="133"/>
    </row>
    <row r="12" spans="3:108" ht="9.75" customHeight="1">
      <c r="C12" s="141"/>
      <c r="D12" s="142"/>
      <c r="E12" s="145"/>
      <c r="F12" s="145"/>
      <c r="G12" s="145"/>
      <c r="H12" s="145"/>
      <c r="I12" s="80"/>
      <c r="AS12" s="79"/>
      <c r="AT12" s="145"/>
      <c r="AU12" s="145"/>
      <c r="AV12" s="145"/>
      <c r="AW12" s="145"/>
      <c r="AX12" s="141"/>
      <c r="AY12" s="142"/>
      <c r="BB12" s="138"/>
      <c r="BC12" s="138"/>
      <c r="BD12" s="138"/>
      <c r="BE12" s="138"/>
      <c r="BF12" s="167"/>
      <c r="BG12" s="167"/>
      <c r="BJ12" s="133" t="s">
        <v>95</v>
      </c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4">
        <v>2</v>
      </c>
      <c r="CL12" s="134"/>
      <c r="CM12" s="134"/>
      <c r="CN12" s="134" t="s">
        <v>99</v>
      </c>
      <c r="CO12" s="134"/>
      <c r="CP12" s="134"/>
      <c r="CQ12" s="135">
        <f>BD4</f>
        <v>94</v>
      </c>
      <c r="CR12" s="136"/>
      <c r="CS12" s="136"/>
      <c r="CT12" s="136"/>
      <c r="CU12" s="136"/>
      <c r="CV12" s="136"/>
      <c r="CW12" s="131" t="s">
        <v>100</v>
      </c>
      <c r="CX12" s="131"/>
      <c r="CY12" s="132">
        <f>I64</f>
        <v>46</v>
      </c>
      <c r="CZ12" s="133"/>
      <c r="DA12" s="133"/>
      <c r="DB12" s="133"/>
      <c r="DC12" s="133"/>
      <c r="DD12" s="133"/>
    </row>
    <row r="13" spans="3:108" ht="9.75" customHeight="1">
      <c r="C13" s="141"/>
      <c r="D13" s="142"/>
      <c r="E13" s="145"/>
      <c r="F13" s="145"/>
      <c r="G13" s="145"/>
      <c r="H13" s="145"/>
      <c r="I13" s="78"/>
      <c r="AS13" s="79"/>
      <c r="AT13" s="145"/>
      <c r="AU13" s="145"/>
      <c r="AV13" s="145"/>
      <c r="AW13" s="145"/>
      <c r="AX13" s="141"/>
      <c r="AY13" s="142"/>
      <c r="BB13" s="138"/>
      <c r="BC13" s="138"/>
      <c r="BD13" s="138"/>
      <c r="BE13" s="138"/>
      <c r="BF13" s="167"/>
      <c r="BG13" s="167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4"/>
      <c r="CL13" s="134"/>
      <c r="CM13" s="134"/>
      <c r="CN13" s="134"/>
      <c r="CO13" s="134"/>
      <c r="CP13" s="134"/>
      <c r="CQ13" s="136"/>
      <c r="CR13" s="136"/>
      <c r="CS13" s="136"/>
      <c r="CT13" s="136"/>
      <c r="CU13" s="136"/>
      <c r="CV13" s="136"/>
      <c r="CW13" s="131"/>
      <c r="CX13" s="131"/>
      <c r="CY13" s="133"/>
      <c r="CZ13" s="133"/>
      <c r="DA13" s="133"/>
      <c r="DB13" s="133"/>
      <c r="DC13" s="133"/>
      <c r="DD13" s="133"/>
    </row>
    <row r="14" spans="3:108" ht="9.75" customHeight="1">
      <c r="C14" s="141"/>
      <c r="D14" s="142"/>
      <c r="E14" s="145"/>
      <c r="F14" s="145"/>
      <c r="G14" s="145"/>
      <c r="H14" s="145"/>
      <c r="I14" s="80"/>
      <c r="AS14" s="79"/>
      <c r="AT14" s="145"/>
      <c r="AU14" s="145"/>
      <c r="AV14" s="145"/>
      <c r="AW14" s="145"/>
      <c r="AX14" s="141"/>
      <c r="AY14" s="142"/>
      <c r="BB14" s="138"/>
      <c r="BC14" s="138"/>
      <c r="BD14" s="138"/>
      <c r="BE14" s="138"/>
      <c r="BF14" s="167"/>
      <c r="BG14" s="167"/>
      <c r="BJ14" s="133" t="s">
        <v>96</v>
      </c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4">
        <v>4</v>
      </c>
      <c r="CL14" s="134"/>
      <c r="CM14" s="134"/>
      <c r="CN14" s="134" t="s">
        <v>99</v>
      </c>
      <c r="CO14" s="134"/>
      <c r="CP14" s="134"/>
      <c r="CQ14" s="135">
        <f>BF2</f>
        <v>98</v>
      </c>
      <c r="CR14" s="136"/>
      <c r="CS14" s="136"/>
      <c r="CT14" s="136"/>
      <c r="CU14" s="136"/>
      <c r="CV14" s="136"/>
      <c r="CW14" s="131" t="s">
        <v>100</v>
      </c>
      <c r="CX14" s="131"/>
      <c r="CY14" s="132">
        <f>BF72</f>
        <v>56.32762157607924</v>
      </c>
      <c r="CZ14" s="133"/>
      <c r="DA14" s="133"/>
      <c r="DB14" s="133"/>
      <c r="DC14" s="133"/>
      <c r="DD14" s="133"/>
    </row>
    <row r="15" spans="3:108" ht="9.75" customHeight="1">
      <c r="C15" s="141"/>
      <c r="D15" s="142"/>
      <c r="E15" s="145"/>
      <c r="F15" s="145"/>
      <c r="G15" s="145"/>
      <c r="H15" s="145"/>
      <c r="I15" s="80"/>
      <c r="AS15" s="79"/>
      <c r="AT15" s="145"/>
      <c r="AU15" s="145"/>
      <c r="AV15" s="145"/>
      <c r="AW15" s="145"/>
      <c r="AX15" s="141"/>
      <c r="AY15" s="142"/>
      <c r="BB15" s="138"/>
      <c r="BC15" s="138"/>
      <c r="BD15" s="138"/>
      <c r="BE15" s="138"/>
      <c r="BF15" s="167"/>
      <c r="BG15" s="167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4"/>
      <c r="CL15" s="134"/>
      <c r="CM15" s="134"/>
      <c r="CN15" s="134"/>
      <c r="CO15" s="134"/>
      <c r="CP15" s="134"/>
      <c r="CQ15" s="136"/>
      <c r="CR15" s="136"/>
      <c r="CS15" s="136"/>
      <c r="CT15" s="136"/>
      <c r="CU15" s="136"/>
      <c r="CV15" s="136"/>
      <c r="CW15" s="131"/>
      <c r="CX15" s="131"/>
      <c r="CY15" s="133"/>
      <c r="CZ15" s="133"/>
      <c r="DA15" s="133"/>
      <c r="DB15" s="133"/>
      <c r="DC15" s="133"/>
      <c r="DD15" s="133"/>
    </row>
    <row r="16" spans="3:108" ht="9.75" customHeight="1" thickBot="1">
      <c r="C16" s="141"/>
      <c r="D16" s="142"/>
      <c r="E16" s="146"/>
      <c r="F16" s="146"/>
      <c r="G16" s="146"/>
      <c r="H16" s="146"/>
      <c r="I16" s="80"/>
      <c r="AS16" s="79"/>
      <c r="AT16" s="146"/>
      <c r="AU16" s="146"/>
      <c r="AV16" s="146"/>
      <c r="AW16" s="146"/>
      <c r="AX16" s="141"/>
      <c r="AY16" s="142"/>
      <c r="BB16" s="138"/>
      <c r="BC16" s="138"/>
      <c r="BD16" s="138"/>
      <c r="BE16" s="138"/>
      <c r="BF16" s="167"/>
      <c r="BG16" s="167"/>
      <c r="BJ16" s="133" t="s">
        <v>97</v>
      </c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4">
        <v>12</v>
      </c>
      <c r="CL16" s="134"/>
      <c r="CM16" s="134"/>
      <c r="CN16" s="134" t="s">
        <v>99</v>
      </c>
      <c r="CO16" s="134"/>
      <c r="CP16" s="134"/>
      <c r="CQ16" s="135">
        <f>BD74+CB2</f>
        <v>54.32762157607924</v>
      </c>
      <c r="CR16" s="136"/>
      <c r="CS16" s="136"/>
      <c r="CT16" s="136"/>
      <c r="CU16" s="136"/>
      <c r="CV16" s="136"/>
      <c r="CW16" s="131" t="s">
        <v>100</v>
      </c>
      <c r="CX16" s="131"/>
      <c r="CY16" s="132">
        <f>E64</f>
        <v>5</v>
      </c>
      <c r="CZ16" s="133"/>
      <c r="DA16" s="133"/>
      <c r="DB16" s="133"/>
      <c r="DC16" s="133"/>
      <c r="DD16" s="133"/>
    </row>
    <row r="17" spans="3:108" ht="9.75" customHeight="1">
      <c r="C17" s="141"/>
      <c r="D17" s="142"/>
      <c r="E17" s="148">
        <v>4</v>
      </c>
      <c r="F17" s="149"/>
      <c r="G17" s="149"/>
      <c r="H17" s="150"/>
      <c r="I17" s="80"/>
      <c r="AS17" s="79"/>
      <c r="AT17" s="148">
        <v>4</v>
      </c>
      <c r="AU17" s="149"/>
      <c r="AV17" s="149"/>
      <c r="AW17" s="150"/>
      <c r="AX17" s="141"/>
      <c r="AY17" s="142"/>
      <c r="AZ17" s="166">
        <f>CB2</f>
        <v>2</v>
      </c>
      <c r="BA17" s="137"/>
      <c r="BB17" s="137"/>
      <c r="BC17" s="137"/>
      <c r="BD17" s="138"/>
      <c r="BE17" s="138"/>
      <c r="BF17" s="167"/>
      <c r="BG17" s="167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4"/>
      <c r="CL17" s="134"/>
      <c r="CM17" s="134"/>
      <c r="CN17" s="134"/>
      <c r="CO17" s="134"/>
      <c r="CP17" s="134"/>
      <c r="CQ17" s="136"/>
      <c r="CR17" s="136"/>
      <c r="CS17" s="136"/>
      <c r="CT17" s="136"/>
      <c r="CU17" s="136"/>
      <c r="CV17" s="136"/>
      <c r="CW17" s="131"/>
      <c r="CX17" s="131"/>
      <c r="CY17" s="133"/>
      <c r="CZ17" s="133"/>
      <c r="DA17" s="133"/>
      <c r="DB17" s="133"/>
      <c r="DC17" s="133"/>
      <c r="DD17" s="133"/>
    </row>
    <row r="18" spans="3:108" ht="9.75" customHeight="1" thickBot="1">
      <c r="C18" s="141"/>
      <c r="D18" s="142"/>
      <c r="E18" s="151"/>
      <c r="F18" s="152"/>
      <c r="G18" s="152"/>
      <c r="H18" s="153"/>
      <c r="I18" s="78"/>
      <c r="AS18" s="79"/>
      <c r="AT18" s="151"/>
      <c r="AU18" s="152"/>
      <c r="AV18" s="152"/>
      <c r="AW18" s="153"/>
      <c r="AX18" s="141"/>
      <c r="AY18" s="142"/>
      <c r="AZ18" s="166"/>
      <c r="BA18" s="137"/>
      <c r="BB18" s="137"/>
      <c r="BC18" s="137"/>
      <c r="BD18" s="138"/>
      <c r="BE18" s="138"/>
      <c r="BF18" s="167"/>
      <c r="BG18" s="167"/>
      <c r="BJ18" s="133" t="s">
        <v>98</v>
      </c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4">
        <v>2</v>
      </c>
      <c r="CL18" s="134"/>
      <c r="CM18" s="134"/>
      <c r="CN18" s="134" t="s">
        <v>99</v>
      </c>
      <c r="CO18" s="134"/>
      <c r="CP18" s="134"/>
      <c r="CQ18" s="135">
        <f>BD4</f>
        <v>94</v>
      </c>
      <c r="CR18" s="136"/>
      <c r="CS18" s="136"/>
      <c r="CT18" s="136"/>
      <c r="CU18" s="136"/>
      <c r="CV18" s="136"/>
      <c r="CW18" s="131" t="s">
        <v>100</v>
      </c>
      <c r="CX18" s="131"/>
      <c r="CY18" s="132">
        <f>E66</f>
        <v>56</v>
      </c>
      <c r="CZ18" s="133"/>
      <c r="DA18" s="133"/>
      <c r="DB18" s="133"/>
      <c r="DC18" s="133"/>
      <c r="DD18" s="133"/>
    </row>
    <row r="19" spans="3:108" ht="9.75" customHeight="1">
      <c r="C19" s="141"/>
      <c r="D19" s="142"/>
      <c r="E19" s="147"/>
      <c r="F19" s="147"/>
      <c r="G19" s="147"/>
      <c r="H19" s="147"/>
      <c r="I19" s="80"/>
      <c r="AS19" s="79"/>
      <c r="AT19" s="145"/>
      <c r="AU19" s="145"/>
      <c r="AV19" s="145"/>
      <c r="AW19" s="145"/>
      <c r="AX19" s="141"/>
      <c r="AY19" s="142"/>
      <c r="BB19" s="138">
        <f>BB4</f>
        <v>22</v>
      </c>
      <c r="BC19" s="138"/>
      <c r="BD19" s="138"/>
      <c r="BE19" s="138"/>
      <c r="BF19" s="167"/>
      <c r="BG19" s="167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4"/>
      <c r="CL19" s="134"/>
      <c r="CM19" s="134"/>
      <c r="CN19" s="134"/>
      <c r="CO19" s="134"/>
      <c r="CP19" s="134"/>
      <c r="CQ19" s="136"/>
      <c r="CR19" s="136"/>
      <c r="CS19" s="136"/>
      <c r="CT19" s="136"/>
      <c r="CU19" s="136"/>
      <c r="CV19" s="136"/>
      <c r="CW19" s="131"/>
      <c r="CX19" s="131"/>
      <c r="CY19" s="133"/>
      <c r="CZ19" s="133"/>
      <c r="DA19" s="133"/>
      <c r="DB19" s="133"/>
      <c r="DC19" s="133"/>
      <c r="DD19" s="133"/>
    </row>
    <row r="20" spans="3:108" ht="9.75" customHeight="1">
      <c r="C20" s="141"/>
      <c r="D20" s="142"/>
      <c r="E20" s="145"/>
      <c r="F20" s="145"/>
      <c r="G20" s="145"/>
      <c r="H20" s="145"/>
      <c r="I20" s="80"/>
      <c r="AS20" s="79"/>
      <c r="AT20" s="145"/>
      <c r="AU20" s="145"/>
      <c r="AV20" s="145"/>
      <c r="AW20" s="145"/>
      <c r="AX20" s="141"/>
      <c r="AY20" s="142"/>
      <c r="BB20" s="138"/>
      <c r="BC20" s="138"/>
      <c r="BD20" s="138"/>
      <c r="BE20" s="138"/>
      <c r="BF20" s="167"/>
      <c r="BG20" s="167"/>
      <c r="BJ20" s="133" t="s">
        <v>102</v>
      </c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4">
        <v>4</v>
      </c>
      <c r="CL20" s="134"/>
      <c r="CM20" s="134"/>
      <c r="CN20" s="134" t="s">
        <v>99</v>
      </c>
      <c r="CO20" s="134"/>
      <c r="CP20" s="134"/>
      <c r="CQ20" s="135">
        <f>BD4</f>
        <v>94</v>
      </c>
      <c r="CR20" s="136"/>
      <c r="CS20" s="136"/>
      <c r="CT20" s="136"/>
      <c r="CU20" s="136"/>
      <c r="CV20" s="136"/>
      <c r="CW20" s="131" t="s">
        <v>100</v>
      </c>
      <c r="CX20" s="131"/>
      <c r="CY20" s="132">
        <f>Feuil1!B36-CB2</f>
        <v>33.75928418448896</v>
      </c>
      <c r="CZ20" s="133"/>
      <c r="DA20" s="133"/>
      <c r="DB20" s="133"/>
      <c r="DC20" s="133"/>
      <c r="DD20" s="133"/>
    </row>
    <row r="21" spans="3:108" ht="9.75" customHeight="1">
      <c r="C21" s="141"/>
      <c r="D21" s="142"/>
      <c r="E21" s="145"/>
      <c r="F21" s="145"/>
      <c r="G21" s="145"/>
      <c r="H21" s="145"/>
      <c r="I21" s="80"/>
      <c r="AS21" s="79"/>
      <c r="AT21" s="145"/>
      <c r="AU21" s="145"/>
      <c r="AV21" s="145"/>
      <c r="AW21" s="145"/>
      <c r="AX21" s="141"/>
      <c r="AY21" s="142"/>
      <c r="BB21" s="138"/>
      <c r="BC21" s="138"/>
      <c r="BD21" s="138"/>
      <c r="BE21" s="138"/>
      <c r="BF21" s="167"/>
      <c r="BG21" s="167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4"/>
      <c r="CL21" s="134"/>
      <c r="CM21" s="134"/>
      <c r="CN21" s="134"/>
      <c r="CO21" s="134"/>
      <c r="CP21" s="134"/>
      <c r="CQ21" s="136"/>
      <c r="CR21" s="136"/>
      <c r="CS21" s="136"/>
      <c r="CT21" s="136"/>
      <c r="CU21" s="136"/>
      <c r="CV21" s="136"/>
      <c r="CW21" s="131"/>
      <c r="CX21" s="131"/>
      <c r="CY21" s="133"/>
      <c r="CZ21" s="133"/>
      <c r="DA21" s="133"/>
      <c r="DB21" s="133"/>
      <c r="DC21" s="133"/>
      <c r="DD21" s="133"/>
    </row>
    <row r="22" spans="3:59" ht="9.75" customHeight="1">
      <c r="C22" s="141"/>
      <c r="D22" s="142"/>
      <c r="E22" s="145"/>
      <c r="F22" s="145"/>
      <c r="G22" s="145"/>
      <c r="H22" s="145"/>
      <c r="I22" s="80"/>
      <c r="AS22" s="79"/>
      <c r="AT22" s="145"/>
      <c r="AU22" s="145"/>
      <c r="AV22" s="145"/>
      <c r="AW22" s="145"/>
      <c r="AX22" s="141"/>
      <c r="AY22" s="142"/>
      <c r="BB22" s="138"/>
      <c r="BC22" s="138"/>
      <c r="BD22" s="138"/>
      <c r="BE22" s="138"/>
      <c r="BF22" s="167"/>
      <c r="BG22" s="167"/>
    </row>
    <row r="23" spans="3:59" ht="9.75" customHeight="1">
      <c r="C23" s="141"/>
      <c r="D23" s="142"/>
      <c r="E23" s="145"/>
      <c r="F23" s="145"/>
      <c r="G23" s="145"/>
      <c r="H23" s="145"/>
      <c r="I23" s="78"/>
      <c r="AS23" s="79"/>
      <c r="AT23" s="145"/>
      <c r="AU23" s="145"/>
      <c r="AV23" s="145"/>
      <c r="AW23" s="145"/>
      <c r="AX23" s="141"/>
      <c r="AY23" s="142"/>
      <c r="BB23" s="138"/>
      <c r="BC23" s="138"/>
      <c r="BD23" s="138"/>
      <c r="BE23" s="138"/>
      <c r="BF23" s="167"/>
      <c r="BG23" s="167"/>
    </row>
    <row r="24" spans="3:59" ht="9.75" customHeight="1">
      <c r="C24" s="141"/>
      <c r="D24" s="142"/>
      <c r="E24" s="145"/>
      <c r="F24" s="145"/>
      <c r="G24" s="145"/>
      <c r="H24" s="145"/>
      <c r="I24" s="78"/>
      <c r="AS24" s="79"/>
      <c r="AT24" s="145"/>
      <c r="AU24" s="145"/>
      <c r="AV24" s="145"/>
      <c r="AW24" s="145"/>
      <c r="AX24" s="141"/>
      <c r="AY24" s="142"/>
      <c r="BB24" s="138"/>
      <c r="BC24" s="138"/>
      <c r="BD24" s="138"/>
      <c r="BE24" s="138"/>
      <c r="BF24" s="167"/>
      <c r="BG24" s="167"/>
    </row>
    <row r="25" spans="3:59" ht="9.75" customHeight="1">
      <c r="C25" s="141"/>
      <c r="D25" s="142"/>
      <c r="E25" s="145"/>
      <c r="F25" s="145"/>
      <c r="G25" s="145"/>
      <c r="H25" s="145"/>
      <c r="I25" s="78"/>
      <c r="AS25" s="79"/>
      <c r="AT25" s="145"/>
      <c r="AU25" s="145"/>
      <c r="AV25" s="145"/>
      <c r="AW25" s="145"/>
      <c r="AX25" s="141"/>
      <c r="AY25" s="142"/>
      <c r="BB25" s="138"/>
      <c r="BC25" s="138"/>
      <c r="BD25" s="138"/>
      <c r="BE25" s="138"/>
      <c r="BF25" s="167"/>
      <c r="BG25" s="167"/>
    </row>
    <row r="26" spans="3:59" ht="9.75" customHeight="1">
      <c r="C26" s="141"/>
      <c r="D26" s="142"/>
      <c r="E26" s="145"/>
      <c r="F26" s="145"/>
      <c r="G26" s="145"/>
      <c r="H26" s="145"/>
      <c r="I26" s="82"/>
      <c r="AS26" s="79"/>
      <c r="AT26" s="145"/>
      <c r="AU26" s="145"/>
      <c r="AV26" s="145"/>
      <c r="AW26" s="145"/>
      <c r="AX26" s="141"/>
      <c r="AY26" s="142"/>
      <c r="BB26" s="138"/>
      <c r="BC26" s="138"/>
      <c r="BD26" s="138"/>
      <c r="BE26" s="138"/>
      <c r="BF26" s="167"/>
      <c r="BG26" s="167"/>
    </row>
    <row r="27" spans="3:59" ht="9.75" customHeight="1">
      <c r="C27" s="141"/>
      <c r="D27" s="142"/>
      <c r="E27" s="145"/>
      <c r="F27" s="145"/>
      <c r="G27" s="145"/>
      <c r="H27" s="145"/>
      <c r="I27" s="82"/>
      <c r="AS27" s="79"/>
      <c r="AT27" s="145"/>
      <c r="AU27" s="145"/>
      <c r="AV27" s="145"/>
      <c r="AW27" s="145"/>
      <c r="AX27" s="141"/>
      <c r="AY27" s="142"/>
      <c r="BB27" s="138"/>
      <c r="BC27" s="138"/>
      <c r="BD27" s="138"/>
      <c r="BE27" s="138"/>
      <c r="BF27" s="167"/>
      <c r="BG27" s="167"/>
    </row>
    <row r="28" spans="3:59" ht="9.75" customHeight="1">
      <c r="C28" s="141"/>
      <c r="D28" s="142"/>
      <c r="E28" s="145"/>
      <c r="F28" s="145"/>
      <c r="G28" s="145"/>
      <c r="H28" s="145"/>
      <c r="I28" s="82"/>
      <c r="AS28" s="79"/>
      <c r="AT28" s="145"/>
      <c r="AU28" s="145"/>
      <c r="AV28" s="145"/>
      <c r="AW28" s="145"/>
      <c r="AX28" s="141"/>
      <c r="AY28" s="142"/>
      <c r="BB28" s="138"/>
      <c r="BC28" s="138"/>
      <c r="BD28" s="138"/>
      <c r="BE28" s="138"/>
      <c r="BF28" s="167"/>
      <c r="BG28" s="167"/>
    </row>
    <row r="29" spans="3:59" ht="9.75" customHeight="1">
      <c r="C29" s="141"/>
      <c r="D29" s="142"/>
      <c r="E29" s="145"/>
      <c r="F29" s="145"/>
      <c r="G29" s="145"/>
      <c r="H29" s="145"/>
      <c r="I29" s="82"/>
      <c r="AS29" s="79"/>
      <c r="AT29" s="145"/>
      <c r="AU29" s="145"/>
      <c r="AV29" s="145"/>
      <c r="AW29" s="145"/>
      <c r="AX29" s="141"/>
      <c r="AY29" s="142"/>
      <c r="BB29" s="138"/>
      <c r="BC29" s="138"/>
      <c r="BD29" s="138"/>
      <c r="BE29" s="138"/>
      <c r="BF29" s="167"/>
      <c r="BG29" s="167"/>
    </row>
    <row r="30" spans="3:59" ht="9.75" customHeight="1">
      <c r="C30" s="141"/>
      <c r="D30" s="142"/>
      <c r="E30" s="145"/>
      <c r="F30" s="145"/>
      <c r="G30" s="145"/>
      <c r="H30" s="145"/>
      <c r="I30" s="82"/>
      <c r="AS30" s="79"/>
      <c r="AT30" s="145"/>
      <c r="AU30" s="145"/>
      <c r="AV30" s="145"/>
      <c r="AW30" s="145"/>
      <c r="AX30" s="141"/>
      <c r="AY30" s="142"/>
      <c r="BB30" s="138"/>
      <c r="BC30" s="138"/>
      <c r="BD30" s="138"/>
      <c r="BE30" s="138"/>
      <c r="BF30" s="167"/>
      <c r="BG30" s="167"/>
    </row>
    <row r="31" spans="3:59" ht="9.75" customHeight="1" thickBot="1">
      <c r="C31" s="141"/>
      <c r="D31" s="142"/>
      <c r="E31" s="146"/>
      <c r="F31" s="146"/>
      <c r="G31" s="146"/>
      <c r="H31" s="146"/>
      <c r="I31" s="82"/>
      <c r="AS31" s="79"/>
      <c r="AT31" s="146"/>
      <c r="AU31" s="146"/>
      <c r="AV31" s="146"/>
      <c r="AW31" s="146"/>
      <c r="AX31" s="141"/>
      <c r="AY31" s="142"/>
      <c r="BB31" s="138"/>
      <c r="BC31" s="138"/>
      <c r="BD31" s="138"/>
      <c r="BE31" s="138"/>
      <c r="BF31" s="167"/>
      <c r="BG31" s="167"/>
    </row>
    <row r="32" spans="3:59" ht="9.75" customHeight="1">
      <c r="C32" s="141"/>
      <c r="D32" s="142"/>
      <c r="E32" s="148">
        <v>4</v>
      </c>
      <c r="F32" s="149"/>
      <c r="G32" s="149"/>
      <c r="H32" s="150"/>
      <c r="I32" s="82"/>
      <c r="AS32" s="79"/>
      <c r="AT32" s="148">
        <v>4</v>
      </c>
      <c r="AU32" s="149"/>
      <c r="AV32" s="149"/>
      <c r="AW32" s="150"/>
      <c r="AX32" s="141"/>
      <c r="AY32" s="142"/>
      <c r="AZ32" s="166">
        <f>AZ17</f>
        <v>2</v>
      </c>
      <c r="BA32" s="137"/>
      <c r="BB32" s="137">
        <f>AZ17</f>
        <v>2</v>
      </c>
      <c r="BC32" s="137"/>
      <c r="BD32" s="138"/>
      <c r="BE32" s="138"/>
      <c r="BF32" s="167"/>
      <c r="BG32" s="167"/>
    </row>
    <row r="33" spans="3:59" ht="9.75" customHeight="1" thickBot="1">
      <c r="C33" s="141"/>
      <c r="D33" s="142"/>
      <c r="E33" s="151"/>
      <c r="F33" s="152"/>
      <c r="G33" s="152"/>
      <c r="H33" s="153"/>
      <c r="I33" s="82"/>
      <c r="AS33" s="79"/>
      <c r="AT33" s="151"/>
      <c r="AU33" s="152"/>
      <c r="AV33" s="152"/>
      <c r="AW33" s="153"/>
      <c r="AX33" s="141"/>
      <c r="AY33" s="142"/>
      <c r="AZ33" s="166"/>
      <c r="BA33" s="137"/>
      <c r="BB33" s="137"/>
      <c r="BC33" s="137"/>
      <c r="BD33" s="138"/>
      <c r="BE33" s="138"/>
      <c r="BF33" s="167"/>
      <c r="BG33" s="167"/>
    </row>
    <row r="34" spans="3:59" ht="9.75" customHeight="1">
      <c r="C34" s="141"/>
      <c r="D34" s="142"/>
      <c r="E34" s="147"/>
      <c r="F34" s="147"/>
      <c r="G34" s="147"/>
      <c r="H34" s="147"/>
      <c r="I34" s="82"/>
      <c r="AS34" s="79"/>
      <c r="AT34" s="145"/>
      <c r="AU34" s="145"/>
      <c r="AV34" s="145"/>
      <c r="AW34" s="145"/>
      <c r="AX34" s="141"/>
      <c r="AY34" s="142"/>
      <c r="BB34" s="138">
        <f>BB19</f>
        <v>22</v>
      </c>
      <c r="BC34" s="138"/>
      <c r="BD34" s="138"/>
      <c r="BE34" s="138"/>
      <c r="BF34" s="167"/>
      <c r="BG34" s="167"/>
    </row>
    <row r="35" spans="3:59" ht="9.75" customHeight="1">
      <c r="C35" s="141"/>
      <c r="D35" s="142"/>
      <c r="E35" s="145"/>
      <c r="F35" s="145"/>
      <c r="G35" s="145"/>
      <c r="H35" s="145"/>
      <c r="I35" s="82"/>
      <c r="AS35" s="79"/>
      <c r="AT35" s="145"/>
      <c r="AU35" s="145"/>
      <c r="AV35" s="145"/>
      <c r="AW35" s="145"/>
      <c r="AX35" s="141"/>
      <c r="AY35" s="142"/>
      <c r="BB35" s="138"/>
      <c r="BC35" s="138"/>
      <c r="BD35" s="138"/>
      <c r="BE35" s="138"/>
      <c r="BF35" s="167"/>
      <c r="BG35" s="167"/>
    </row>
    <row r="36" spans="3:59" ht="9.75" customHeight="1">
      <c r="C36" s="141"/>
      <c r="D36" s="142"/>
      <c r="E36" s="145"/>
      <c r="F36" s="145"/>
      <c r="G36" s="145"/>
      <c r="H36" s="145"/>
      <c r="I36" s="82"/>
      <c r="AS36" s="79"/>
      <c r="AT36" s="145"/>
      <c r="AU36" s="145"/>
      <c r="AV36" s="145"/>
      <c r="AW36" s="145"/>
      <c r="AX36" s="141"/>
      <c r="AY36" s="142"/>
      <c r="BB36" s="138"/>
      <c r="BC36" s="138"/>
      <c r="BD36" s="138"/>
      <c r="BE36" s="138"/>
      <c r="BF36" s="167"/>
      <c r="BG36" s="167"/>
    </row>
    <row r="37" spans="3:59" ht="9.75" customHeight="1">
      <c r="C37" s="141"/>
      <c r="D37" s="142"/>
      <c r="E37" s="145"/>
      <c r="F37" s="145"/>
      <c r="G37" s="145"/>
      <c r="H37" s="145"/>
      <c r="I37" s="82"/>
      <c r="AS37" s="79"/>
      <c r="AT37" s="145"/>
      <c r="AU37" s="145"/>
      <c r="AV37" s="145"/>
      <c r="AW37" s="145"/>
      <c r="AX37" s="141"/>
      <c r="AY37" s="142"/>
      <c r="BB37" s="138"/>
      <c r="BC37" s="138"/>
      <c r="BD37" s="138"/>
      <c r="BE37" s="138"/>
      <c r="BF37" s="167"/>
      <c r="BG37" s="167"/>
    </row>
    <row r="38" spans="3:59" ht="9.75" customHeight="1">
      <c r="C38" s="141"/>
      <c r="D38" s="142"/>
      <c r="E38" s="145"/>
      <c r="F38" s="145"/>
      <c r="G38" s="145"/>
      <c r="H38" s="145"/>
      <c r="I38" s="82"/>
      <c r="AS38" s="79"/>
      <c r="AT38" s="145"/>
      <c r="AU38" s="145"/>
      <c r="AV38" s="145"/>
      <c r="AW38" s="145"/>
      <c r="AX38" s="141"/>
      <c r="AY38" s="142"/>
      <c r="BB38" s="138"/>
      <c r="BC38" s="138"/>
      <c r="BD38" s="138"/>
      <c r="BE38" s="138"/>
      <c r="BF38" s="167"/>
      <c r="BG38" s="167"/>
    </row>
    <row r="39" spans="3:59" ht="9.75" customHeight="1">
      <c r="C39" s="141"/>
      <c r="D39" s="142"/>
      <c r="E39" s="145"/>
      <c r="F39" s="145"/>
      <c r="G39" s="145"/>
      <c r="H39" s="145"/>
      <c r="I39" s="82"/>
      <c r="AS39" s="79"/>
      <c r="AT39" s="145"/>
      <c r="AU39" s="145"/>
      <c r="AV39" s="145"/>
      <c r="AW39" s="145"/>
      <c r="AX39" s="141"/>
      <c r="AY39" s="142"/>
      <c r="BB39" s="138"/>
      <c r="BC39" s="138"/>
      <c r="BD39" s="138"/>
      <c r="BE39" s="138"/>
      <c r="BF39" s="167"/>
      <c r="BG39" s="167"/>
    </row>
    <row r="40" spans="3:59" ht="9.75" customHeight="1">
      <c r="C40" s="141"/>
      <c r="D40" s="142"/>
      <c r="E40" s="145"/>
      <c r="F40" s="145"/>
      <c r="G40" s="145"/>
      <c r="H40" s="145"/>
      <c r="I40" s="82"/>
      <c r="AS40" s="79"/>
      <c r="AT40" s="145"/>
      <c r="AU40" s="145"/>
      <c r="AV40" s="145"/>
      <c r="AW40" s="145"/>
      <c r="AX40" s="141"/>
      <c r="AY40" s="142"/>
      <c r="BB40" s="138"/>
      <c r="BC40" s="138"/>
      <c r="BD40" s="138"/>
      <c r="BE40" s="138"/>
      <c r="BF40" s="167"/>
      <c r="BG40" s="167"/>
    </row>
    <row r="41" spans="3:59" ht="9.75" customHeight="1">
      <c r="C41" s="141"/>
      <c r="D41" s="142"/>
      <c r="E41" s="145"/>
      <c r="F41" s="145"/>
      <c r="G41" s="145"/>
      <c r="H41" s="145"/>
      <c r="I41" s="82"/>
      <c r="AS41" s="79"/>
      <c r="AT41" s="145"/>
      <c r="AU41" s="145"/>
      <c r="AV41" s="145"/>
      <c r="AW41" s="145"/>
      <c r="AX41" s="141"/>
      <c r="AY41" s="142"/>
      <c r="BB41" s="138"/>
      <c r="BC41" s="138"/>
      <c r="BD41" s="138"/>
      <c r="BE41" s="138"/>
      <c r="BF41" s="167"/>
      <c r="BG41" s="167"/>
    </row>
    <row r="42" spans="3:59" ht="9.75" customHeight="1">
      <c r="C42" s="141"/>
      <c r="D42" s="142"/>
      <c r="E42" s="145"/>
      <c r="F42" s="145"/>
      <c r="G42" s="145"/>
      <c r="H42" s="145"/>
      <c r="I42" s="82"/>
      <c r="AS42" s="79"/>
      <c r="AT42" s="145"/>
      <c r="AU42" s="145"/>
      <c r="AV42" s="145"/>
      <c r="AW42" s="145"/>
      <c r="AX42" s="141"/>
      <c r="AY42" s="142"/>
      <c r="BB42" s="138"/>
      <c r="BC42" s="138"/>
      <c r="BD42" s="138"/>
      <c r="BE42" s="138"/>
      <c r="BF42" s="167"/>
      <c r="BG42" s="167"/>
    </row>
    <row r="43" spans="3:59" ht="9.75" customHeight="1">
      <c r="C43" s="141"/>
      <c r="D43" s="142"/>
      <c r="E43" s="145"/>
      <c r="F43" s="145"/>
      <c r="G43" s="145"/>
      <c r="H43" s="145"/>
      <c r="I43" s="82"/>
      <c r="AS43" s="79"/>
      <c r="AT43" s="145"/>
      <c r="AU43" s="145"/>
      <c r="AV43" s="145"/>
      <c r="AW43" s="145"/>
      <c r="AX43" s="141"/>
      <c r="AY43" s="142"/>
      <c r="BB43" s="138"/>
      <c r="BC43" s="138"/>
      <c r="BD43" s="138"/>
      <c r="BE43" s="138"/>
      <c r="BF43" s="167"/>
      <c r="BG43" s="167"/>
    </row>
    <row r="44" spans="3:59" ht="9.75" customHeight="1">
      <c r="C44" s="141"/>
      <c r="D44" s="142"/>
      <c r="E44" s="145"/>
      <c r="F44" s="145"/>
      <c r="G44" s="145"/>
      <c r="H44" s="145"/>
      <c r="I44" s="82"/>
      <c r="AS44" s="79"/>
      <c r="AT44" s="145"/>
      <c r="AU44" s="145"/>
      <c r="AV44" s="145"/>
      <c r="AW44" s="145"/>
      <c r="AX44" s="141"/>
      <c r="AY44" s="142"/>
      <c r="BB44" s="138"/>
      <c r="BC44" s="138"/>
      <c r="BD44" s="138"/>
      <c r="BE44" s="138"/>
      <c r="BF44" s="167"/>
      <c r="BG44" s="167"/>
    </row>
    <row r="45" spans="3:59" ht="9.75" customHeight="1">
      <c r="C45" s="141"/>
      <c r="D45" s="142"/>
      <c r="E45" s="145"/>
      <c r="F45" s="145"/>
      <c r="G45" s="145"/>
      <c r="H45" s="145"/>
      <c r="I45" s="82"/>
      <c r="AS45" s="79"/>
      <c r="AT45" s="145"/>
      <c r="AU45" s="145"/>
      <c r="AV45" s="145"/>
      <c r="AW45" s="145"/>
      <c r="AX45" s="141"/>
      <c r="AY45" s="142"/>
      <c r="BB45" s="138"/>
      <c r="BC45" s="138"/>
      <c r="BD45" s="138"/>
      <c r="BE45" s="138"/>
      <c r="BF45" s="167"/>
      <c r="BG45" s="167"/>
    </row>
    <row r="46" spans="3:59" ht="9.75" customHeight="1" thickBot="1">
      <c r="C46" s="141"/>
      <c r="D46" s="142"/>
      <c r="E46" s="146"/>
      <c r="F46" s="146"/>
      <c r="G46" s="146"/>
      <c r="H46" s="146"/>
      <c r="I46" s="82"/>
      <c r="AS46" s="79"/>
      <c r="AT46" s="146"/>
      <c r="AU46" s="146"/>
      <c r="AV46" s="146"/>
      <c r="AW46" s="146"/>
      <c r="AX46" s="141"/>
      <c r="AY46" s="142"/>
      <c r="BB46" s="138"/>
      <c r="BC46" s="138"/>
      <c r="BD46" s="138"/>
      <c r="BE46" s="138"/>
      <c r="BF46" s="167"/>
      <c r="BG46" s="167"/>
    </row>
    <row r="47" spans="3:59" ht="9.75" customHeight="1">
      <c r="C47" s="141"/>
      <c r="D47" s="142"/>
      <c r="E47" s="148">
        <v>4</v>
      </c>
      <c r="F47" s="149"/>
      <c r="G47" s="149"/>
      <c r="H47" s="150"/>
      <c r="I47" s="82"/>
      <c r="AS47" s="79"/>
      <c r="AT47" s="148">
        <v>4</v>
      </c>
      <c r="AU47" s="149"/>
      <c r="AV47" s="149"/>
      <c r="AW47" s="150"/>
      <c r="AX47" s="141"/>
      <c r="AY47" s="142"/>
      <c r="AZ47" s="166">
        <f>AZ32</f>
        <v>2</v>
      </c>
      <c r="BA47" s="137"/>
      <c r="BB47" s="137">
        <f>BB32</f>
        <v>2</v>
      </c>
      <c r="BC47" s="137"/>
      <c r="BD47" s="138"/>
      <c r="BE47" s="138"/>
      <c r="BF47" s="167"/>
      <c r="BG47" s="167"/>
    </row>
    <row r="48" spans="3:59" ht="9.75" customHeight="1" thickBot="1">
      <c r="C48" s="141"/>
      <c r="D48" s="142"/>
      <c r="E48" s="151"/>
      <c r="F48" s="152"/>
      <c r="G48" s="152"/>
      <c r="H48" s="153"/>
      <c r="I48" s="82"/>
      <c r="AS48" s="79"/>
      <c r="AT48" s="151"/>
      <c r="AU48" s="152"/>
      <c r="AV48" s="152"/>
      <c r="AW48" s="153"/>
      <c r="AX48" s="141"/>
      <c r="AY48" s="142"/>
      <c r="AZ48" s="166"/>
      <c r="BA48" s="137"/>
      <c r="BB48" s="137"/>
      <c r="BC48" s="137"/>
      <c r="BD48" s="138"/>
      <c r="BE48" s="138"/>
      <c r="BF48" s="167"/>
      <c r="BG48" s="167"/>
    </row>
    <row r="49" spans="3:59" ht="9.75" customHeight="1">
      <c r="C49" s="141"/>
      <c r="D49" s="142"/>
      <c r="E49" s="147"/>
      <c r="F49" s="147"/>
      <c r="G49" s="147"/>
      <c r="H49" s="147"/>
      <c r="I49" s="82"/>
      <c r="AS49" s="79"/>
      <c r="AT49" s="145"/>
      <c r="AU49" s="145"/>
      <c r="AV49" s="145"/>
      <c r="AW49" s="145"/>
      <c r="AX49" s="141"/>
      <c r="AY49" s="142"/>
      <c r="BB49" s="138">
        <f>BB34</f>
        <v>22</v>
      </c>
      <c r="BC49" s="138"/>
      <c r="BD49" s="138"/>
      <c r="BE49" s="138"/>
      <c r="BF49" s="167"/>
      <c r="BG49" s="167"/>
    </row>
    <row r="50" spans="3:59" ht="9.75" customHeight="1">
      <c r="C50" s="141"/>
      <c r="D50" s="142"/>
      <c r="E50" s="145"/>
      <c r="F50" s="145"/>
      <c r="G50" s="145"/>
      <c r="H50" s="145"/>
      <c r="I50" s="82"/>
      <c r="AS50" s="79"/>
      <c r="AT50" s="145"/>
      <c r="AU50" s="145"/>
      <c r="AV50" s="145"/>
      <c r="AW50" s="145"/>
      <c r="AX50" s="141"/>
      <c r="AY50" s="142"/>
      <c r="BB50" s="138"/>
      <c r="BC50" s="138"/>
      <c r="BD50" s="138"/>
      <c r="BE50" s="138"/>
      <c r="BF50" s="167"/>
      <c r="BG50" s="167"/>
    </row>
    <row r="51" spans="3:59" ht="9.75" customHeight="1">
      <c r="C51" s="141"/>
      <c r="D51" s="142"/>
      <c r="E51" s="145"/>
      <c r="F51" s="145"/>
      <c r="G51" s="145"/>
      <c r="H51" s="145"/>
      <c r="I51" s="82"/>
      <c r="AS51" s="79"/>
      <c r="AT51" s="145"/>
      <c r="AU51" s="145"/>
      <c r="AV51" s="145"/>
      <c r="AW51" s="145"/>
      <c r="AX51" s="141"/>
      <c r="AY51" s="142"/>
      <c r="BB51" s="138"/>
      <c r="BC51" s="138"/>
      <c r="BD51" s="138"/>
      <c r="BE51" s="138"/>
      <c r="BF51" s="167"/>
      <c r="BG51" s="167"/>
    </row>
    <row r="52" spans="3:59" ht="9.75" customHeight="1">
      <c r="C52" s="141"/>
      <c r="D52" s="142"/>
      <c r="E52" s="145"/>
      <c r="F52" s="145"/>
      <c r="G52" s="145"/>
      <c r="H52" s="145"/>
      <c r="I52" s="82"/>
      <c r="AS52" s="79"/>
      <c r="AT52" s="145"/>
      <c r="AU52" s="145"/>
      <c r="AV52" s="145"/>
      <c r="AW52" s="145"/>
      <c r="AX52" s="141"/>
      <c r="AY52" s="142"/>
      <c r="BB52" s="138"/>
      <c r="BC52" s="138"/>
      <c r="BD52" s="138"/>
      <c r="BE52" s="138"/>
      <c r="BF52" s="167"/>
      <c r="BG52" s="167"/>
    </row>
    <row r="53" spans="3:59" ht="9.75" customHeight="1">
      <c r="C53" s="141"/>
      <c r="D53" s="142"/>
      <c r="E53" s="145"/>
      <c r="F53" s="145"/>
      <c r="G53" s="145"/>
      <c r="H53" s="145"/>
      <c r="I53" s="82"/>
      <c r="AS53" s="79"/>
      <c r="AT53" s="145"/>
      <c r="AU53" s="145"/>
      <c r="AV53" s="145"/>
      <c r="AW53" s="145"/>
      <c r="AX53" s="141"/>
      <c r="AY53" s="142"/>
      <c r="BB53" s="138"/>
      <c r="BC53" s="138"/>
      <c r="BD53" s="138"/>
      <c r="BE53" s="138"/>
      <c r="BF53" s="167"/>
      <c r="BG53" s="167"/>
    </row>
    <row r="54" spans="3:59" ht="9.75" customHeight="1">
      <c r="C54" s="141"/>
      <c r="D54" s="142"/>
      <c r="E54" s="145"/>
      <c r="F54" s="145"/>
      <c r="G54" s="145"/>
      <c r="H54" s="145"/>
      <c r="I54" s="82"/>
      <c r="AS54" s="79"/>
      <c r="AT54" s="145"/>
      <c r="AU54" s="145"/>
      <c r="AV54" s="145"/>
      <c r="AW54" s="145"/>
      <c r="AX54" s="141"/>
      <c r="AY54" s="142"/>
      <c r="BB54" s="138"/>
      <c r="BC54" s="138"/>
      <c r="BD54" s="138"/>
      <c r="BE54" s="138"/>
      <c r="BF54" s="167"/>
      <c r="BG54" s="167"/>
    </row>
    <row r="55" spans="3:59" ht="9.75" customHeight="1">
      <c r="C55" s="141"/>
      <c r="D55" s="142"/>
      <c r="E55" s="145"/>
      <c r="F55" s="145"/>
      <c r="G55" s="145"/>
      <c r="H55" s="145"/>
      <c r="I55" s="82"/>
      <c r="AS55" s="79"/>
      <c r="AT55" s="145"/>
      <c r="AU55" s="145"/>
      <c r="AV55" s="145"/>
      <c r="AW55" s="145"/>
      <c r="AX55" s="141"/>
      <c r="AY55" s="142"/>
      <c r="BB55" s="138"/>
      <c r="BC55" s="138"/>
      <c r="BD55" s="138"/>
      <c r="BE55" s="138"/>
      <c r="BF55" s="167"/>
      <c r="BG55" s="167"/>
    </row>
    <row r="56" spans="3:59" ht="9.75" customHeight="1">
      <c r="C56" s="141"/>
      <c r="D56" s="142"/>
      <c r="E56" s="145"/>
      <c r="F56" s="145"/>
      <c r="G56" s="145"/>
      <c r="H56" s="145"/>
      <c r="I56" s="82"/>
      <c r="AS56" s="79"/>
      <c r="AT56" s="145"/>
      <c r="AU56" s="145"/>
      <c r="AV56" s="145"/>
      <c r="AW56" s="145"/>
      <c r="AX56" s="141"/>
      <c r="AY56" s="142"/>
      <c r="BB56" s="138"/>
      <c r="BC56" s="138"/>
      <c r="BD56" s="138"/>
      <c r="BE56" s="138"/>
      <c r="BF56" s="167"/>
      <c r="BG56" s="167"/>
    </row>
    <row r="57" spans="3:59" ht="9.75" customHeight="1">
      <c r="C57" s="141"/>
      <c r="D57" s="142"/>
      <c r="E57" s="145"/>
      <c r="F57" s="145"/>
      <c r="G57" s="145"/>
      <c r="H57" s="145"/>
      <c r="I57" s="82"/>
      <c r="AS57" s="79"/>
      <c r="AT57" s="145"/>
      <c r="AU57" s="145"/>
      <c r="AV57" s="145"/>
      <c r="AW57" s="145"/>
      <c r="AX57" s="141"/>
      <c r="AY57" s="142"/>
      <c r="BB57" s="138"/>
      <c r="BC57" s="138"/>
      <c r="BD57" s="138"/>
      <c r="BE57" s="138"/>
      <c r="BF57" s="167"/>
      <c r="BG57" s="167"/>
    </row>
    <row r="58" spans="3:59" ht="9.75" customHeight="1">
      <c r="C58" s="141"/>
      <c r="D58" s="142"/>
      <c r="E58" s="145"/>
      <c r="F58" s="145"/>
      <c r="G58" s="145"/>
      <c r="H58" s="145"/>
      <c r="I58" s="82"/>
      <c r="AS58" s="79"/>
      <c r="AT58" s="145"/>
      <c r="AU58" s="145"/>
      <c r="AV58" s="145"/>
      <c r="AW58" s="145"/>
      <c r="AX58" s="141"/>
      <c r="AY58" s="142"/>
      <c r="BB58" s="138"/>
      <c r="BC58" s="138"/>
      <c r="BD58" s="138"/>
      <c r="BE58" s="138"/>
      <c r="BF58" s="167"/>
      <c r="BG58" s="167"/>
    </row>
    <row r="59" spans="3:59" ht="9.75" customHeight="1">
      <c r="C59" s="141"/>
      <c r="D59" s="142"/>
      <c r="E59" s="145"/>
      <c r="F59" s="145"/>
      <c r="G59" s="145"/>
      <c r="H59" s="145"/>
      <c r="I59" s="82"/>
      <c r="AS59" s="79"/>
      <c r="AT59" s="145"/>
      <c r="AU59" s="145"/>
      <c r="AV59" s="145"/>
      <c r="AW59" s="145"/>
      <c r="AX59" s="141"/>
      <c r="AY59" s="142"/>
      <c r="BB59" s="138"/>
      <c r="BC59" s="138"/>
      <c r="BD59" s="138"/>
      <c r="BE59" s="138"/>
      <c r="BF59" s="167"/>
      <c r="BG59" s="167"/>
    </row>
    <row r="60" spans="3:59" ht="9.75" customHeight="1">
      <c r="C60" s="141"/>
      <c r="D60" s="142"/>
      <c r="E60" s="145"/>
      <c r="F60" s="145"/>
      <c r="G60" s="145"/>
      <c r="H60" s="145"/>
      <c r="I60" s="82"/>
      <c r="AS60" s="79"/>
      <c r="AT60" s="145"/>
      <c r="AU60" s="145"/>
      <c r="AV60" s="145"/>
      <c r="AW60" s="145"/>
      <c r="AX60" s="141"/>
      <c r="AY60" s="142"/>
      <c r="BB60" s="138"/>
      <c r="BC60" s="138"/>
      <c r="BD60" s="138"/>
      <c r="BE60" s="138"/>
      <c r="BF60" s="167"/>
      <c r="BG60" s="167"/>
    </row>
    <row r="61" spans="3:59" ht="9.75" customHeight="1" thickBot="1">
      <c r="C61" s="141"/>
      <c r="D61" s="142"/>
      <c r="E61" s="146"/>
      <c r="F61" s="146"/>
      <c r="G61" s="146"/>
      <c r="H61" s="146"/>
      <c r="I61" s="83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5"/>
      <c r="AT61" s="146"/>
      <c r="AU61" s="146"/>
      <c r="AV61" s="146"/>
      <c r="AW61" s="146"/>
      <c r="AX61" s="141"/>
      <c r="AY61" s="142"/>
      <c r="BB61" s="138"/>
      <c r="BC61" s="138"/>
      <c r="BD61" s="138"/>
      <c r="BE61" s="138"/>
      <c r="BF61" s="167"/>
      <c r="BG61" s="167"/>
    </row>
    <row r="62" spans="3:59" ht="9.75" customHeight="1">
      <c r="C62" s="141"/>
      <c r="D62" s="142"/>
      <c r="E62" s="148">
        <v>1</v>
      </c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50"/>
      <c r="AX62" s="141"/>
      <c r="AY62" s="142"/>
      <c r="BF62" s="167"/>
      <c r="BG62" s="167"/>
    </row>
    <row r="63" spans="3:59" ht="9.75" customHeight="1" thickBot="1">
      <c r="C63" s="143"/>
      <c r="D63" s="144"/>
      <c r="E63" s="151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3"/>
      <c r="AX63" s="143"/>
      <c r="AY63" s="144"/>
      <c r="BF63" s="167"/>
      <c r="BG63" s="167"/>
    </row>
    <row r="64" spans="5:49" ht="9.75" customHeight="1">
      <c r="E64" s="121">
        <f>Feuil1!B41</f>
        <v>5</v>
      </c>
      <c r="F64" s="121"/>
      <c r="G64" s="121"/>
      <c r="H64" s="121"/>
      <c r="I64" s="122">
        <v>46</v>
      </c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1">
        <f>E64</f>
        <v>5</v>
      </c>
      <c r="AU64" s="121"/>
      <c r="AV64" s="121"/>
      <c r="AW64" s="121"/>
    </row>
    <row r="65" spans="5:49" ht="9.75" customHeight="1">
      <c r="E65" s="137"/>
      <c r="F65" s="137"/>
      <c r="G65" s="137"/>
      <c r="H65" s="137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37"/>
      <c r="AU65" s="137"/>
      <c r="AV65" s="137"/>
      <c r="AW65" s="137"/>
    </row>
    <row r="66" spans="5:49" ht="9.75" customHeight="1">
      <c r="E66" s="137">
        <f>I64+2*E64</f>
        <v>56</v>
      </c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</row>
    <row r="67" spans="5:49" ht="9.75" customHeight="1"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</row>
    <row r="68" spans="3:51" ht="9.75" customHeight="1">
      <c r="C68" s="137">
        <f>E66+2*CB2</f>
        <v>60</v>
      </c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</row>
    <row r="69" spans="3:51" ht="9.75" customHeight="1"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</row>
    <row r="71" ht="9.75" customHeight="1" thickBot="1"/>
    <row r="72" spans="3:87" ht="9.75" customHeight="1">
      <c r="C72" s="139">
        <v>3</v>
      </c>
      <c r="D72" s="140"/>
      <c r="E72" s="117">
        <f>E64*BB74</f>
        <v>178.7964209224448</v>
      </c>
      <c r="F72" s="118"/>
      <c r="G72" s="118"/>
      <c r="H72" s="119"/>
      <c r="I72" s="148">
        <v>2</v>
      </c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50"/>
      <c r="AT72" s="117">
        <f>E72</f>
        <v>178.7964209224448</v>
      </c>
      <c r="AU72" s="118"/>
      <c r="AV72" s="118"/>
      <c r="AW72" s="119"/>
      <c r="AX72" s="139">
        <v>3</v>
      </c>
      <c r="AY72" s="140"/>
      <c r="BF72" s="138">
        <f>BD74+2*BB47</f>
        <v>56.32762157607924</v>
      </c>
      <c r="BG72" s="138"/>
      <c r="BL72" s="172" t="s">
        <v>89</v>
      </c>
      <c r="BM72" s="172"/>
      <c r="BN72" s="172"/>
      <c r="BO72" s="172"/>
      <c r="BP72" s="172"/>
      <c r="BQ72" s="172"/>
      <c r="BR72" s="172"/>
      <c r="BS72" s="172"/>
      <c r="BT72" s="172"/>
      <c r="BU72" s="173">
        <f>V74+V109+E72+AT72</f>
        <v>2787.309671522481</v>
      </c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</row>
    <row r="73" spans="3:87" ht="9.75" customHeight="1" thickBot="1">
      <c r="C73" s="141"/>
      <c r="D73" s="142"/>
      <c r="E73" s="120"/>
      <c r="F73" s="154"/>
      <c r="G73" s="154"/>
      <c r="H73" s="155"/>
      <c r="I73" s="151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3"/>
      <c r="AT73" s="120"/>
      <c r="AU73" s="154"/>
      <c r="AV73" s="154"/>
      <c r="AW73" s="155"/>
      <c r="AX73" s="141"/>
      <c r="AY73" s="142"/>
      <c r="BF73" s="138"/>
      <c r="BG73" s="138"/>
      <c r="BL73" s="172"/>
      <c r="BM73" s="172"/>
      <c r="BN73" s="172"/>
      <c r="BO73" s="172"/>
      <c r="BP73" s="172"/>
      <c r="BQ73" s="172"/>
      <c r="BR73" s="172"/>
      <c r="BS73" s="172"/>
      <c r="BT73" s="172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</row>
    <row r="74" spans="3:87" ht="9.75" customHeight="1">
      <c r="C74" s="141"/>
      <c r="D74" s="142"/>
      <c r="E74" s="120"/>
      <c r="F74" s="154"/>
      <c r="G74" s="154"/>
      <c r="H74" s="155"/>
      <c r="I74" s="139">
        <v>6</v>
      </c>
      <c r="J74" s="140"/>
      <c r="K74" s="156" t="s">
        <v>87</v>
      </c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60">
        <f>BB74*(I64-2*AZ47)</f>
        <v>1501.8899357485363</v>
      </c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1"/>
      <c r="AR74" s="139">
        <v>6</v>
      </c>
      <c r="AS74" s="140"/>
      <c r="AT74" s="120"/>
      <c r="AU74" s="154"/>
      <c r="AV74" s="154"/>
      <c r="AW74" s="155"/>
      <c r="AX74" s="141"/>
      <c r="AY74" s="142"/>
      <c r="BB74" s="138">
        <f>Feuil1!B36</f>
        <v>35.75928418448896</v>
      </c>
      <c r="BC74" s="138"/>
      <c r="BD74" s="138">
        <f>Feuil1!B35</f>
        <v>52.32762157607924</v>
      </c>
      <c r="BE74" s="138"/>
      <c r="BF74" s="138"/>
      <c r="BG74" s="138"/>
      <c r="BL74" s="172"/>
      <c r="BM74" s="172"/>
      <c r="BN74" s="172"/>
      <c r="BO74" s="172"/>
      <c r="BP74" s="172"/>
      <c r="BQ74" s="172"/>
      <c r="BR74" s="172"/>
      <c r="BS74" s="172"/>
      <c r="BT74" s="172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</row>
    <row r="75" spans="3:87" ht="9.75" customHeight="1">
      <c r="C75" s="141"/>
      <c r="D75" s="142"/>
      <c r="E75" s="120"/>
      <c r="F75" s="154"/>
      <c r="G75" s="154"/>
      <c r="H75" s="155"/>
      <c r="I75" s="141"/>
      <c r="J75" s="142"/>
      <c r="K75" s="158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3"/>
      <c r="AR75" s="141"/>
      <c r="AS75" s="142"/>
      <c r="AT75" s="120"/>
      <c r="AU75" s="154"/>
      <c r="AV75" s="154"/>
      <c r="AW75" s="155"/>
      <c r="AX75" s="141"/>
      <c r="AY75" s="142"/>
      <c r="BB75" s="138"/>
      <c r="BC75" s="138"/>
      <c r="BD75" s="138"/>
      <c r="BE75" s="138"/>
      <c r="BF75" s="138"/>
      <c r="BG75" s="138"/>
      <c r="BL75" s="172"/>
      <c r="BM75" s="172"/>
      <c r="BN75" s="172"/>
      <c r="BO75" s="172"/>
      <c r="BP75" s="172"/>
      <c r="BQ75" s="172"/>
      <c r="BR75" s="172"/>
      <c r="BS75" s="172"/>
      <c r="BT75" s="172"/>
      <c r="BU75" s="174"/>
      <c r="BV75" s="174"/>
      <c r="BW75" s="174"/>
      <c r="BX75" s="174"/>
      <c r="BY75" s="174"/>
      <c r="BZ75" s="174"/>
      <c r="CA75" s="174"/>
      <c r="CB75" s="174"/>
      <c r="CC75" s="174"/>
      <c r="CD75" s="174"/>
      <c r="CE75" s="174"/>
      <c r="CF75" s="174"/>
      <c r="CG75" s="174"/>
      <c r="CH75" s="174"/>
      <c r="CI75" s="174"/>
    </row>
    <row r="76" spans="3:87" ht="9.75" customHeight="1">
      <c r="C76" s="141"/>
      <c r="D76" s="142"/>
      <c r="E76" s="120"/>
      <c r="F76" s="154"/>
      <c r="G76" s="154"/>
      <c r="H76" s="155"/>
      <c r="I76" s="141"/>
      <c r="J76" s="142"/>
      <c r="K76" s="158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3"/>
      <c r="AR76" s="141"/>
      <c r="AS76" s="142"/>
      <c r="AT76" s="120"/>
      <c r="AU76" s="154"/>
      <c r="AV76" s="154"/>
      <c r="AW76" s="155"/>
      <c r="AX76" s="141"/>
      <c r="AY76" s="142"/>
      <c r="BB76" s="138"/>
      <c r="BC76" s="138"/>
      <c r="BD76" s="138"/>
      <c r="BE76" s="138"/>
      <c r="BF76" s="138"/>
      <c r="BG76" s="138"/>
      <c r="BL76" s="172"/>
      <c r="BM76" s="172"/>
      <c r="BN76" s="172"/>
      <c r="BO76" s="172"/>
      <c r="BP76" s="172"/>
      <c r="BQ76" s="172"/>
      <c r="BR76" s="172"/>
      <c r="BS76" s="172"/>
      <c r="BT76" s="172"/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  <c r="CE76" s="174"/>
      <c r="CF76" s="174"/>
      <c r="CG76" s="174"/>
      <c r="CH76" s="174"/>
      <c r="CI76" s="174"/>
    </row>
    <row r="77" spans="3:87" ht="9.75" customHeight="1">
      <c r="C77" s="141"/>
      <c r="D77" s="142"/>
      <c r="E77" s="120"/>
      <c r="F77" s="154"/>
      <c r="G77" s="154"/>
      <c r="H77" s="155"/>
      <c r="I77" s="141"/>
      <c r="J77" s="142"/>
      <c r="K77" s="158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3"/>
      <c r="AR77" s="141"/>
      <c r="AS77" s="142"/>
      <c r="AT77" s="120"/>
      <c r="AU77" s="154"/>
      <c r="AV77" s="154"/>
      <c r="AW77" s="155"/>
      <c r="AX77" s="141"/>
      <c r="AY77" s="142"/>
      <c r="BB77" s="138"/>
      <c r="BC77" s="138"/>
      <c r="BD77" s="138"/>
      <c r="BE77" s="138"/>
      <c r="BF77" s="138"/>
      <c r="BG77" s="138"/>
      <c r="BL77" s="172"/>
      <c r="BM77" s="172"/>
      <c r="BN77" s="172"/>
      <c r="BO77" s="172"/>
      <c r="BP77" s="172"/>
      <c r="BQ77" s="172"/>
      <c r="BR77" s="172"/>
      <c r="BS77" s="172"/>
      <c r="BT77" s="172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</row>
    <row r="78" spans="3:87" ht="9.75" customHeight="1">
      <c r="C78" s="141"/>
      <c r="D78" s="142"/>
      <c r="E78" s="120"/>
      <c r="F78" s="154"/>
      <c r="G78" s="154"/>
      <c r="H78" s="155"/>
      <c r="I78" s="141"/>
      <c r="J78" s="142"/>
      <c r="K78" s="158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3"/>
      <c r="AR78" s="141"/>
      <c r="AS78" s="142"/>
      <c r="AT78" s="120"/>
      <c r="AU78" s="154"/>
      <c r="AV78" s="154"/>
      <c r="AW78" s="155"/>
      <c r="AX78" s="141"/>
      <c r="AY78" s="142"/>
      <c r="BB78" s="138"/>
      <c r="BC78" s="138"/>
      <c r="BD78" s="138"/>
      <c r="BE78" s="138"/>
      <c r="BF78" s="138"/>
      <c r="BG78" s="138"/>
      <c r="BL78" s="172"/>
      <c r="BM78" s="172"/>
      <c r="BN78" s="172"/>
      <c r="BO78" s="172"/>
      <c r="BP78" s="172"/>
      <c r="BQ78" s="172"/>
      <c r="BR78" s="172"/>
      <c r="BS78" s="172"/>
      <c r="BT78" s="172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</row>
    <row r="79" spans="3:87" ht="9.75" customHeight="1">
      <c r="C79" s="141"/>
      <c r="D79" s="142"/>
      <c r="E79" s="120"/>
      <c r="F79" s="154"/>
      <c r="G79" s="154"/>
      <c r="H79" s="155"/>
      <c r="I79" s="141"/>
      <c r="J79" s="142"/>
      <c r="K79" s="158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3"/>
      <c r="AR79" s="141"/>
      <c r="AS79" s="142"/>
      <c r="AT79" s="120"/>
      <c r="AU79" s="154"/>
      <c r="AV79" s="154"/>
      <c r="AW79" s="155"/>
      <c r="AX79" s="141"/>
      <c r="AY79" s="142"/>
      <c r="BB79" s="138"/>
      <c r="BC79" s="138"/>
      <c r="BD79" s="138"/>
      <c r="BE79" s="138"/>
      <c r="BF79" s="138"/>
      <c r="BG79" s="138"/>
      <c r="BL79" s="172"/>
      <c r="BM79" s="172"/>
      <c r="BN79" s="172"/>
      <c r="BO79" s="172"/>
      <c r="BP79" s="172"/>
      <c r="BQ79" s="172"/>
      <c r="BR79" s="172"/>
      <c r="BS79" s="172"/>
      <c r="BT79" s="172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</row>
    <row r="80" spans="3:87" ht="9.75" customHeight="1">
      <c r="C80" s="141"/>
      <c r="D80" s="142"/>
      <c r="E80" s="120"/>
      <c r="F80" s="154"/>
      <c r="G80" s="154"/>
      <c r="H80" s="155"/>
      <c r="I80" s="141"/>
      <c r="J80" s="142"/>
      <c r="K80" s="158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3"/>
      <c r="AR80" s="141"/>
      <c r="AS80" s="142"/>
      <c r="AT80" s="120"/>
      <c r="AU80" s="154"/>
      <c r="AV80" s="154"/>
      <c r="AW80" s="155"/>
      <c r="AX80" s="141"/>
      <c r="AY80" s="142"/>
      <c r="BB80" s="138"/>
      <c r="BC80" s="138"/>
      <c r="BD80" s="138"/>
      <c r="BE80" s="138"/>
      <c r="BF80" s="138"/>
      <c r="BG80" s="138"/>
      <c r="BL80" s="175" t="s">
        <v>90</v>
      </c>
      <c r="BM80" s="175"/>
      <c r="BN80" s="175"/>
      <c r="BO80" s="175"/>
      <c r="BP80" s="175"/>
      <c r="BQ80" s="175"/>
      <c r="BR80" s="175"/>
      <c r="BS80" s="175"/>
      <c r="BT80" s="175"/>
      <c r="BU80" s="176">
        <f>1000*Feuil1!B50/Enclosure!BU72</f>
        <v>131.14726145586073</v>
      </c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</row>
    <row r="81" spans="3:87" ht="9.75" customHeight="1">
      <c r="C81" s="141"/>
      <c r="D81" s="142"/>
      <c r="E81" s="120"/>
      <c r="F81" s="154"/>
      <c r="G81" s="154"/>
      <c r="H81" s="155"/>
      <c r="I81" s="141"/>
      <c r="J81" s="142"/>
      <c r="K81" s="158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3"/>
      <c r="AR81" s="141"/>
      <c r="AS81" s="142"/>
      <c r="AT81" s="120"/>
      <c r="AU81" s="154"/>
      <c r="AV81" s="154"/>
      <c r="AW81" s="155"/>
      <c r="AX81" s="141"/>
      <c r="AY81" s="142"/>
      <c r="BB81" s="138"/>
      <c r="BC81" s="138"/>
      <c r="BD81" s="138"/>
      <c r="BE81" s="138"/>
      <c r="BF81" s="138"/>
      <c r="BG81" s="138"/>
      <c r="BL81" s="175"/>
      <c r="BM81" s="175"/>
      <c r="BN81" s="175"/>
      <c r="BO81" s="175"/>
      <c r="BP81" s="175"/>
      <c r="BQ81" s="175"/>
      <c r="BR81" s="175"/>
      <c r="BS81" s="175"/>
      <c r="BT81" s="175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</row>
    <row r="82" spans="3:87" ht="9.75" customHeight="1">
      <c r="C82" s="141"/>
      <c r="D82" s="142"/>
      <c r="E82" s="120"/>
      <c r="F82" s="154"/>
      <c r="G82" s="154"/>
      <c r="H82" s="155"/>
      <c r="I82" s="141"/>
      <c r="J82" s="142"/>
      <c r="K82" s="158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3"/>
      <c r="AR82" s="141"/>
      <c r="AS82" s="142"/>
      <c r="AT82" s="120"/>
      <c r="AU82" s="154"/>
      <c r="AV82" s="154"/>
      <c r="AW82" s="155"/>
      <c r="AX82" s="141"/>
      <c r="AY82" s="142"/>
      <c r="BB82" s="138"/>
      <c r="BC82" s="138"/>
      <c r="BD82" s="138"/>
      <c r="BE82" s="138"/>
      <c r="BF82" s="138"/>
      <c r="BG82" s="138"/>
      <c r="BL82" s="175"/>
      <c r="BM82" s="175"/>
      <c r="BN82" s="175"/>
      <c r="BO82" s="175"/>
      <c r="BP82" s="175"/>
      <c r="BQ82" s="175"/>
      <c r="BR82" s="175"/>
      <c r="BS82" s="175"/>
      <c r="BT82" s="175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</row>
    <row r="83" spans="3:87" ht="9.75" customHeight="1">
      <c r="C83" s="141"/>
      <c r="D83" s="142"/>
      <c r="E83" s="120"/>
      <c r="F83" s="154"/>
      <c r="G83" s="154"/>
      <c r="H83" s="155"/>
      <c r="I83" s="141"/>
      <c r="J83" s="142"/>
      <c r="K83" s="158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3"/>
      <c r="AR83" s="141"/>
      <c r="AS83" s="142"/>
      <c r="AT83" s="120"/>
      <c r="AU83" s="154"/>
      <c r="AV83" s="154"/>
      <c r="AW83" s="155"/>
      <c r="AX83" s="141"/>
      <c r="AY83" s="142"/>
      <c r="BB83" s="138"/>
      <c r="BC83" s="138"/>
      <c r="BD83" s="138"/>
      <c r="BE83" s="138"/>
      <c r="BF83" s="138"/>
      <c r="BG83" s="138"/>
      <c r="BL83" s="168" t="s">
        <v>93</v>
      </c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</row>
    <row r="84" spans="3:87" ht="9.75" customHeight="1">
      <c r="C84" s="141"/>
      <c r="D84" s="142"/>
      <c r="E84" s="120"/>
      <c r="F84" s="154"/>
      <c r="G84" s="154"/>
      <c r="H84" s="155"/>
      <c r="I84" s="141"/>
      <c r="J84" s="142"/>
      <c r="K84" s="158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3"/>
      <c r="AR84" s="141"/>
      <c r="AS84" s="142"/>
      <c r="AT84" s="120"/>
      <c r="AU84" s="154"/>
      <c r="AV84" s="154"/>
      <c r="AW84" s="155"/>
      <c r="AX84" s="141"/>
      <c r="AY84" s="142"/>
      <c r="BB84" s="138"/>
      <c r="BC84" s="138"/>
      <c r="BD84" s="138"/>
      <c r="BE84" s="138"/>
      <c r="BF84" s="138"/>
      <c r="BG84" s="13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8"/>
    </row>
    <row r="85" spans="3:87" ht="9.75" customHeight="1">
      <c r="C85" s="141"/>
      <c r="D85" s="142"/>
      <c r="E85" s="120"/>
      <c r="F85" s="154"/>
      <c r="G85" s="154"/>
      <c r="H85" s="155"/>
      <c r="I85" s="141"/>
      <c r="J85" s="142"/>
      <c r="K85" s="158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3"/>
      <c r="AR85" s="141"/>
      <c r="AS85" s="142"/>
      <c r="AT85" s="120"/>
      <c r="AU85" s="154"/>
      <c r="AV85" s="154"/>
      <c r="AW85" s="155"/>
      <c r="AX85" s="141"/>
      <c r="AY85" s="142"/>
      <c r="BB85" s="138"/>
      <c r="BC85" s="138"/>
      <c r="BD85" s="138"/>
      <c r="BE85" s="138"/>
      <c r="BF85" s="138"/>
      <c r="BG85" s="138"/>
      <c r="BL85" s="168"/>
      <c r="BM85" s="168"/>
      <c r="BN85" s="168"/>
      <c r="BO85" s="168"/>
      <c r="BP85" s="168"/>
      <c r="BQ85" s="168"/>
      <c r="BR85" s="168"/>
      <c r="BS85" s="168"/>
      <c r="BT85" s="168"/>
      <c r="BU85" s="168"/>
      <c r="BV85" s="168"/>
      <c r="BW85" s="168"/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8"/>
    </row>
    <row r="86" spans="3:87" ht="9.75" customHeight="1">
      <c r="C86" s="141"/>
      <c r="D86" s="142"/>
      <c r="E86" s="120"/>
      <c r="F86" s="154"/>
      <c r="G86" s="154"/>
      <c r="H86" s="155"/>
      <c r="I86" s="141"/>
      <c r="J86" s="142"/>
      <c r="K86" s="158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3"/>
      <c r="AR86" s="141"/>
      <c r="AS86" s="142"/>
      <c r="AT86" s="120"/>
      <c r="AU86" s="154"/>
      <c r="AV86" s="154"/>
      <c r="AW86" s="155"/>
      <c r="AX86" s="141"/>
      <c r="AY86" s="142"/>
      <c r="BB86" s="138"/>
      <c r="BC86" s="138"/>
      <c r="BD86" s="138"/>
      <c r="BE86" s="138"/>
      <c r="BF86" s="138"/>
      <c r="BG86" s="138"/>
      <c r="BL86" s="168"/>
      <c r="BM86" s="168"/>
      <c r="BN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8"/>
    </row>
    <row r="87" spans="3:87" ht="9.75" customHeight="1">
      <c r="C87" s="141"/>
      <c r="D87" s="142"/>
      <c r="E87" s="120"/>
      <c r="F87" s="154"/>
      <c r="G87" s="154"/>
      <c r="H87" s="155"/>
      <c r="I87" s="141"/>
      <c r="J87" s="142"/>
      <c r="K87" s="158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3"/>
      <c r="AR87" s="141"/>
      <c r="AS87" s="142"/>
      <c r="AT87" s="120"/>
      <c r="AU87" s="154"/>
      <c r="AV87" s="154"/>
      <c r="AW87" s="155"/>
      <c r="AX87" s="141"/>
      <c r="AY87" s="142"/>
      <c r="BB87" s="138"/>
      <c r="BC87" s="138"/>
      <c r="BD87" s="138"/>
      <c r="BE87" s="138"/>
      <c r="BF87" s="138"/>
      <c r="BG87" s="13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</row>
    <row r="88" spans="3:87" ht="9.75" customHeight="1">
      <c r="C88" s="141"/>
      <c r="D88" s="142"/>
      <c r="E88" s="120"/>
      <c r="F88" s="154"/>
      <c r="G88" s="154"/>
      <c r="H88" s="155"/>
      <c r="I88" s="141"/>
      <c r="J88" s="142"/>
      <c r="K88" s="158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3"/>
      <c r="AR88" s="141"/>
      <c r="AS88" s="142"/>
      <c r="AT88" s="120"/>
      <c r="AU88" s="154"/>
      <c r="AV88" s="154"/>
      <c r="AW88" s="155"/>
      <c r="AX88" s="141"/>
      <c r="AY88" s="142"/>
      <c r="BB88" s="138"/>
      <c r="BC88" s="138"/>
      <c r="BD88" s="138"/>
      <c r="BE88" s="138"/>
      <c r="BF88" s="138"/>
      <c r="BG88" s="138"/>
      <c r="BL88" s="168"/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68"/>
      <c r="BY88" s="168"/>
      <c r="BZ88" s="168"/>
      <c r="CA88" s="168"/>
      <c r="CB88" s="168"/>
      <c r="CC88" s="168"/>
      <c r="CD88" s="168"/>
      <c r="CE88" s="168"/>
      <c r="CF88" s="168"/>
      <c r="CG88" s="168"/>
      <c r="CH88" s="168"/>
      <c r="CI88" s="168"/>
    </row>
    <row r="89" spans="3:87" ht="9.75" customHeight="1">
      <c r="C89" s="141"/>
      <c r="D89" s="142"/>
      <c r="E89" s="120"/>
      <c r="F89" s="154"/>
      <c r="G89" s="154"/>
      <c r="H89" s="155"/>
      <c r="I89" s="141"/>
      <c r="J89" s="142"/>
      <c r="K89" s="158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3"/>
      <c r="AR89" s="141"/>
      <c r="AS89" s="142"/>
      <c r="AT89" s="120"/>
      <c r="AU89" s="154"/>
      <c r="AV89" s="154"/>
      <c r="AW89" s="155"/>
      <c r="AX89" s="141"/>
      <c r="AY89" s="142"/>
      <c r="BB89" s="138"/>
      <c r="BC89" s="138"/>
      <c r="BD89" s="138"/>
      <c r="BE89" s="138"/>
      <c r="BF89" s="138"/>
      <c r="BG89" s="13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</row>
    <row r="90" spans="3:87" ht="9.75" customHeight="1">
      <c r="C90" s="141"/>
      <c r="D90" s="142"/>
      <c r="E90" s="120"/>
      <c r="F90" s="154"/>
      <c r="G90" s="154"/>
      <c r="H90" s="155"/>
      <c r="I90" s="141"/>
      <c r="J90" s="142"/>
      <c r="K90" s="158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3"/>
      <c r="AR90" s="141"/>
      <c r="AS90" s="142"/>
      <c r="AT90" s="120"/>
      <c r="AU90" s="154"/>
      <c r="AV90" s="154"/>
      <c r="AW90" s="155"/>
      <c r="AX90" s="141"/>
      <c r="AY90" s="142"/>
      <c r="BB90" s="138"/>
      <c r="BC90" s="138"/>
      <c r="BD90" s="138"/>
      <c r="BE90" s="138"/>
      <c r="BF90" s="138"/>
      <c r="BG90" s="138"/>
      <c r="BL90" s="168"/>
      <c r="BM90" s="168"/>
      <c r="BN90" s="168"/>
      <c r="BO90" s="168"/>
      <c r="BP90" s="168"/>
      <c r="BQ90" s="168"/>
      <c r="BR90" s="168"/>
      <c r="BS90" s="168"/>
      <c r="BT90" s="168"/>
      <c r="BU90" s="168"/>
      <c r="BV90" s="168"/>
      <c r="BW90" s="168"/>
      <c r="BX90" s="168"/>
      <c r="BY90" s="168"/>
      <c r="BZ90" s="168"/>
      <c r="CA90" s="168"/>
      <c r="CB90" s="168"/>
      <c r="CC90" s="168"/>
      <c r="CD90" s="168"/>
      <c r="CE90" s="168"/>
      <c r="CF90" s="168"/>
      <c r="CG90" s="168"/>
      <c r="CH90" s="168"/>
      <c r="CI90" s="168"/>
    </row>
    <row r="91" spans="3:87" ht="9.75" customHeight="1">
      <c r="C91" s="141"/>
      <c r="D91" s="142"/>
      <c r="E91" s="120"/>
      <c r="F91" s="154"/>
      <c r="G91" s="154"/>
      <c r="H91" s="155"/>
      <c r="I91" s="141"/>
      <c r="J91" s="142"/>
      <c r="K91" s="158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3"/>
      <c r="AR91" s="141"/>
      <c r="AS91" s="142"/>
      <c r="AT91" s="120"/>
      <c r="AU91" s="154"/>
      <c r="AV91" s="154"/>
      <c r="AW91" s="155"/>
      <c r="AX91" s="141"/>
      <c r="AY91" s="142"/>
      <c r="BB91" s="138"/>
      <c r="BC91" s="138"/>
      <c r="BD91" s="138"/>
      <c r="BE91" s="138"/>
      <c r="BF91" s="138"/>
      <c r="BG91" s="138"/>
      <c r="BL91" s="168"/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</row>
    <row r="92" spans="3:87" ht="9.75" customHeight="1">
      <c r="C92" s="141"/>
      <c r="D92" s="142"/>
      <c r="E92" s="120"/>
      <c r="F92" s="154"/>
      <c r="G92" s="154"/>
      <c r="H92" s="155"/>
      <c r="I92" s="141"/>
      <c r="J92" s="142"/>
      <c r="K92" s="158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3"/>
      <c r="AR92" s="141"/>
      <c r="AS92" s="142"/>
      <c r="AT92" s="120"/>
      <c r="AU92" s="154"/>
      <c r="AV92" s="154"/>
      <c r="AW92" s="155"/>
      <c r="AX92" s="141"/>
      <c r="AY92" s="142"/>
      <c r="BB92" s="138"/>
      <c r="BC92" s="138"/>
      <c r="BD92" s="138"/>
      <c r="BE92" s="138"/>
      <c r="BF92" s="138"/>
      <c r="BG92" s="13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</row>
    <row r="93" spans="3:87" ht="9.75" customHeight="1">
      <c r="C93" s="141"/>
      <c r="D93" s="142"/>
      <c r="E93" s="120"/>
      <c r="F93" s="154"/>
      <c r="G93" s="154"/>
      <c r="H93" s="155"/>
      <c r="I93" s="141"/>
      <c r="J93" s="142"/>
      <c r="K93" s="158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3"/>
      <c r="AR93" s="141"/>
      <c r="AS93" s="142"/>
      <c r="AT93" s="120"/>
      <c r="AU93" s="154"/>
      <c r="AV93" s="154"/>
      <c r="AW93" s="155"/>
      <c r="AX93" s="141"/>
      <c r="AY93" s="142"/>
      <c r="BB93" s="138"/>
      <c r="BC93" s="138"/>
      <c r="BD93" s="138"/>
      <c r="BE93" s="138"/>
      <c r="BF93" s="138"/>
      <c r="BG93" s="13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</row>
    <row r="94" spans="3:59" ht="9.75" customHeight="1">
      <c r="C94" s="141"/>
      <c r="D94" s="142"/>
      <c r="E94" s="120"/>
      <c r="F94" s="154"/>
      <c r="G94" s="154"/>
      <c r="H94" s="155"/>
      <c r="I94" s="141"/>
      <c r="J94" s="142"/>
      <c r="K94" s="158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3"/>
      <c r="AR94" s="141"/>
      <c r="AS94" s="142"/>
      <c r="AT94" s="120"/>
      <c r="AU94" s="154"/>
      <c r="AV94" s="154"/>
      <c r="AW94" s="155"/>
      <c r="AX94" s="141"/>
      <c r="AY94" s="142"/>
      <c r="BB94" s="138"/>
      <c r="BC94" s="138"/>
      <c r="BD94" s="138"/>
      <c r="BE94" s="138"/>
      <c r="BF94" s="138"/>
      <c r="BG94" s="138"/>
    </row>
    <row r="95" spans="3:59" ht="9.75" customHeight="1">
      <c r="C95" s="141"/>
      <c r="D95" s="142"/>
      <c r="E95" s="120"/>
      <c r="F95" s="154"/>
      <c r="G95" s="154"/>
      <c r="H95" s="155"/>
      <c r="I95" s="141"/>
      <c r="J95" s="142"/>
      <c r="K95" s="158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3"/>
      <c r="AR95" s="141"/>
      <c r="AS95" s="142"/>
      <c r="AT95" s="120"/>
      <c r="AU95" s="154"/>
      <c r="AV95" s="154"/>
      <c r="AW95" s="155"/>
      <c r="AX95" s="141"/>
      <c r="AY95" s="142"/>
      <c r="BB95" s="138"/>
      <c r="BC95" s="138"/>
      <c r="BD95" s="138"/>
      <c r="BE95" s="138"/>
      <c r="BF95" s="138"/>
      <c r="BG95" s="138"/>
    </row>
    <row r="96" spans="3:59" ht="9.75" customHeight="1">
      <c r="C96" s="141"/>
      <c r="D96" s="142"/>
      <c r="E96" s="120"/>
      <c r="F96" s="154"/>
      <c r="G96" s="154"/>
      <c r="H96" s="155"/>
      <c r="I96" s="141"/>
      <c r="J96" s="142"/>
      <c r="K96" s="158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3"/>
      <c r="AR96" s="141"/>
      <c r="AS96" s="142"/>
      <c r="AT96" s="120"/>
      <c r="AU96" s="154"/>
      <c r="AV96" s="154"/>
      <c r="AW96" s="155"/>
      <c r="AX96" s="141"/>
      <c r="AY96" s="142"/>
      <c r="BB96" s="138"/>
      <c r="BC96" s="138"/>
      <c r="BD96" s="138"/>
      <c r="BE96" s="138"/>
      <c r="BF96" s="138"/>
      <c r="BG96" s="138"/>
    </row>
    <row r="97" spans="3:59" ht="9.75" customHeight="1">
      <c r="C97" s="141"/>
      <c r="D97" s="142"/>
      <c r="E97" s="120"/>
      <c r="F97" s="154"/>
      <c r="G97" s="154"/>
      <c r="H97" s="155"/>
      <c r="I97" s="141"/>
      <c r="J97" s="142"/>
      <c r="K97" s="158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3"/>
      <c r="AR97" s="141"/>
      <c r="AS97" s="142"/>
      <c r="AT97" s="120"/>
      <c r="AU97" s="154"/>
      <c r="AV97" s="154"/>
      <c r="AW97" s="155"/>
      <c r="AX97" s="141"/>
      <c r="AY97" s="142"/>
      <c r="BB97" s="138"/>
      <c r="BC97" s="138"/>
      <c r="BD97" s="138"/>
      <c r="BE97" s="138"/>
      <c r="BF97" s="138"/>
      <c r="BG97" s="138"/>
    </row>
    <row r="98" spans="3:59" ht="9.75" customHeight="1">
      <c r="C98" s="141"/>
      <c r="D98" s="142"/>
      <c r="E98" s="120"/>
      <c r="F98" s="154"/>
      <c r="G98" s="154"/>
      <c r="H98" s="155"/>
      <c r="I98" s="141"/>
      <c r="J98" s="142"/>
      <c r="K98" s="158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3"/>
      <c r="AR98" s="141"/>
      <c r="AS98" s="142"/>
      <c r="AT98" s="120"/>
      <c r="AU98" s="154"/>
      <c r="AV98" s="154"/>
      <c r="AW98" s="155"/>
      <c r="AX98" s="141"/>
      <c r="AY98" s="142"/>
      <c r="BB98" s="138"/>
      <c r="BC98" s="138"/>
      <c r="BD98" s="138"/>
      <c r="BE98" s="138"/>
      <c r="BF98" s="138"/>
      <c r="BG98" s="138"/>
    </row>
    <row r="99" spans="3:59" ht="9.75" customHeight="1">
      <c r="C99" s="141"/>
      <c r="D99" s="142"/>
      <c r="E99" s="120"/>
      <c r="F99" s="154"/>
      <c r="G99" s="154"/>
      <c r="H99" s="155"/>
      <c r="I99" s="141"/>
      <c r="J99" s="142"/>
      <c r="K99" s="158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3"/>
      <c r="AR99" s="141"/>
      <c r="AS99" s="142"/>
      <c r="AT99" s="120"/>
      <c r="AU99" s="154"/>
      <c r="AV99" s="154"/>
      <c r="AW99" s="155"/>
      <c r="AX99" s="141"/>
      <c r="AY99" s="142"/>
      <c r="BB99" s="138"/>
      <c r="BC99" s="138"/>
      <c r="BD99" s="138"/>
      <c r="BE99" s="138"/>
      <c r="BF99" s="138"/>
      <c r="BG99" s="138"/>
    </row>
    <row r="100" spans="3:59" ht="9.75" customHeight="1">
      <c r="C100" s="141"/>
      <c r="D100" s="142"/>
      <c r="E100" s="120"/>
      <c r="F100" s="154"/>
      <c r="G100" s="154"/>
      <c r="H100" s="155"/>
      <c r="I100" s="141"/>
      <c r="J100" s="142"/>
      <c r="K100" s="158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3"/>
      <c r="AR100" s="141"/>
      <c r="AS100" s="142"/>
      <c r="AT100" s="120"/>
      <c r="AU100" s="154"/>
      <c r="AV100" s="154"/>
      <c r="AW100" s="155"/>
      <c r="AX100" s="141"/>
      <c r="AY100" s="142"/>
      <c r="BB100" s="138"/>
      <c r="BC100" s="138"/>
      <c r="BD100" s="138"/>
      <c r="BE100" s="138"/>
      <c r="BF100" s="138"/>
      <c r="BG100" s="138"/>
    </row>
    <row r="101" spans="3:59" ht="9.75" customHeight="1">
      <c r="C101" s="141"/>
      <c r="D101" s="142"/>
      <c r="E101" s="120"/>
      <c r="F101" s="154"/>
      <c r="G101" s="154"/>
      <c r="H101" s="155"/>
      <c r="I101" s="141"/>
      <c r="J101" s="142"/>
      <c r="K101" s="158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3"/>
      <c r="AR101" s="141"/>
      <c r="AS101" s="142"/>
      <c r="AT101" s="120"/>
      <c r="AU101" s="154"/>
      <c r="AV101" s="154"/>
      <c r="AW101" s="155"/>
      <c r="AX101" s="141"/>
      <c r="AY101" s="142"/>
      <c r="BB101" s="138"/>
      <c r="BC101" s="138"/>
      <c r="BD101" s="138"/>
      <c r="BE101" s="138"/>
      <c r="BF101" s="138"/>
      <c r="BG101" s="138"/>
    </row>
    <row r="102" spans="3:59" ht="9.75" customHeight="1">
      <c r="C102" s="141"/>
      <c r="D102" s="142"/>
      <c r="E102" s="120"/>
      <c r="F102" s="154"/>
      <c r="G102" s="154"/>
      <c r="H102" s="155"/>
      <c r="I102" s="141"/>
      <c r="J102" s="142"/>
      <c r="K102" s="158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3"/>
      <c r="AR102" s="141"/>
      <c r="AS102" s="142"/>
      <c r="AT102" s="120"/>
      <c r="AU102" s="154"/>
      <c r="AV102" s="154"/>
      <c r="AW102" s="155"/>
      <c r="AX102" s="141"/>
      <c r="AY102" s="142"/>
      <c r="BB102" s="138"/>
      <c r="BC102" s="138"/>
      <c r="BD102" s="138"/>
      <c r="BE102" s="138"/>
      <c r="BF102" s="138"/>
      <c r="BG102" s="138"/>
    </row>
    <row r="103" spans="3:59" ht="9.75" customHeight="1">
      <c r="C103" s="141"/>
      <c r="D103" s="142"/>
      <c r="E103" s="120"/>
      <c r="F103" s="154"/>
      <c r="G103" s="154"/>
      <c r="H103" s="155"/>
      <c r="I103" s="141"/>
      <c r="J103" s="142"/>
      <c r="K103" s="158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3"/>
      <c r="AR103" s="141"/>
      <c r="AS103" s="142"/>
      <c r="AT103" s="120"/>
      <c r="AU103" s="154"/>
      <c r="AV103" s="154"/>
      <c r="AW103" s="155"/>
      <c r="AX103" s="141"/>
      <c r="AY103" s="142"/>
      <c r="BB103" s="138"/>
      <c r="BC103" s="138"/>
      <c r="BD103" s="138"/>
      <c r="BE103" s="138"/>
      <c r="BF103" s="138"/>
      <c r="BG103" s="138"/>
    </row>
    <row r="104" spans="3:59" ht="9.75" customHeight="1">
      <c r="C104" s="141"/>
      <c r="D104" s="142"/>
      <c r="E104" s="120"/>
      <c r="F104" s="154"/>
      <c r="G104" s="154"/>
      <c r="H104" s="155"/>
      <c r="I104" s="141"/>
      <c r="J104" s="142"/>
      <c r="K104" s="158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3"/>
      <c r="AR104" s="141"/>
      <c r="AS104" s="142"/>
      <c r="AT104" s="120"/>
      <c r="AU104" s="154"/>
      <c r="AV104" s="154"/>
      <c r="AW104" s="155"/>
      <c r="AX104" s="141"/>
      <c r="AY104" s="142"/>
      <c r="BB104" s="138"/>
      <c r="BC104" s="138"/>
      <c r="BD104" s="138"/>
      <c r="BE104" s="138"/>
      <c r="BF104" s="138"/>
      <c r="BG104" s="138"/>
    </row>
    <row r="105" spans="3:59" ht="9.75" customHeight="1">
      <c r="C105" s="141"/>
      <c r="D105" s="142"/>
      <c r="E105" s="120"/>
      <c r="F105" s="154"/>
      <c r="G105" s="154"/>
      <c r="H105" s="155"/>
      <c r="I105" s="141"/>
      <c r="J105" s="142"/>
      <c r="K105" s="158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3"/>
      <c r="AR105" s="141"/>
      <c r="AS105" s="142"/>
      <c r="AT105" s="120"/>
      <c r="AU105" s="154"/>
      <c r="AV105" s="154"/>
      <c r="AW105" s="155"/>
      <c r="AX105" s="141"/>
      <c r="AY105" s="142"/>
      <c r="BB105" s="138"/>
      <c r="BC105" s="138"/>
      <c r="BD105" s="138"/>
      <c r="BE105" s="138"/>
      <c r="BF105" s="138"/>
      <c r="BG105" s="138"/>
    </row>
    <row r="106" spans="3:59" ht="9.75" customHeight="1">
      <c r="C106" s="141"/>
      <c r="D106" s="142"/>
      <c r="E106" s="120"/>
      <c r="F106" s="154"/>
      <c r="G106" s="154"/>
      <c r="H106" s="155"/>
      <c r="I106" s="141"/>
      <c r="J106" s="142"/>
      <c r="K106" s="158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3"/>
      <c r="AR106" s="141"/>
      <c r="AS106" s="142"/>
      <c r="AT106" s="120"/>
      <c r="AU106" s="154"/>
      <c r="AV106" s="154"/>
      <c r="AW106" s="155"/>
      <c r="AX106" s="141"/>
      <c r="AY106" s="142"/>
      <c r="BB106" s="138"/>
      <c r="BC106" s="138"/>
      <c r="BD106" s="138"/>
      <c r="BE106" s="138"/>
      <c r="BF106" s="138"/>
      <c r="BG106" s="138"/>
    </row>
    <row r="107" spans="3:59" ht="9.75" customHeight="1">
      <c r="C107" s="141"/>
      <c r="D107" s="142"/>
      <c r="E107" s="120"/>
      <c r="F107" s="154"/>
      <c r="G107" s="154"/>
      <c r="H107" s="155"/>
      <c r="I107" s="141"/>
      <c r="J107" s="142"/>
      <c r="K107" s="158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3"/>
      <c r="AR107" s="141"/>
      <c r="AS107" s="142"/>
      <c r="AT107" s="120"/>
      <c r="AU107" s="154"/>
      <c r="AV107" s="154"/>
      <c r="AW107" s="155"/>
      <c r="AX107" s="141"/>
      <c r="AY107" s="142"/>
      <c r="BB107" s="138"/>
      <c r="BC107" s="138"/>
      <c r="BD107" s="138"/>
      <c r="BE107" s="138"/>
      <c r="BF107" s="138"/>
      <c r="BG107" s="138"/>
    </row>
    <row r="108" spans="3:59" ht="9.75" customHeight="1" thickBot="1">
      <c r="C108" s="141"/>
      <c r="D108" s="142"/>
      <c r="E108" s="120"/>
      <c r="F108" s="154"/>
      <c r="G108" s="154"/>
      <c r="H108" s="155"/>
      <c r="I108" s="143"/>
      <c r="J108" s="144"/>
      <c r="K108" s="158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3"/>
      <c r="AR108" s="143"/>
      <c r="AS108" s="144"/>
      <c r="AT108" s="120"/>
      <c r="AU108" s="154"/>
      <c r="AV108" s="154"/>
      <c r="AW108" s="155"/>
      <c r="AX108" s="141"/>
      <c r="AY108" s="142"/>
      <c r="BB108" s="138"/>
      <c r="BC108" s="138"/>
      <c r="BD108" s="138"/>
      <c r="BE108" s="138"/>
      <c r="BF108" s="138"/>
      <c r="BG108" s="138"/>
    </row>
    <row r="109" spans="3:59" ht="9.75" customHeight="1">
      <c r="C109" s="141"/>
      <c r="D109" s="142"/>
      <c r="E109" s="124">
        <v>4</v>
      </c>
      <c r="F109" s="125"/>
      <c r="G109" s="125"/>
      <c r="H109" s="126"/>
      <c r="I109" s="159" t="s">
        <v>88</v>
      </c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62">
        <f>E66*(BD74-BB74)</f>
        <v>927.8268939290555</v>
      </c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24">
        <v>4</v>
      </c>
      <c r="AU109" s="125"/>
      <c r="AV109" s="125"/>
      <c r="AW109" s="126"/>
      <c r="AX109" s="141"/>
      <c r="AY109" s="142"/>
      <c r="BD109" s="138"/>
      <c r="BE109" s="138"/>
      <c r="BF109" s="138"/>
      <c r="BG109" s="138"/>
    </row>
    <row r="110" spans="3:59" ht="9.75" customHeight="1">
      <c r="C110" s="141"/>
      <c r="D110" s="142"/>
      <c r="E110" s="124"/>
      <c r="F110" s="125"/>
      <c r="G110" s="125"/>
      <c r="H110" s="126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24"/>
      <c r="AU110" s="125"/>
      <c r="AV110" s="125"/>
      <c r="AW110" s="126"/>
      <c r="AX110" s="141"/>
      <c r="AY110" s="142"/>
      <c r="BD110" s="138"/>
      <c r="BE110" s="138"/>
      <c r="BF110" s="138"/>
      <c r="BG110" s="138"/>
    </row>
    <row r="111" spans="3:59" ht="9.75" customHeight="1">
      <c r="C111" s="141"/>
      <c r="D111" s="142"/>
      <c r="E111" s="124"/>
      <c r="F111" s="125"/>
      <c r="G111" s="125"/>
      <c r="H111" s="126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24"/>
      <c r="AU111" s="125"/>
      <c r="AV111" s="125"/>
      <c r="AW111" s="126"/>
      <c r="AX111" s="141"/>
      <c r="AY111" s="142"/>
      <c r="BD111" s="138"/>
      <c r="BE111" s="138"/>
      <c r="BF111" s="138"/>
      <c r="BG111" s="138"/>
    </row>
    <row r="112" spans="3:59" ht="9.75" customHeight="1">
      <c r="C112" s="141"/>
      <c r="D112" s="142"/>
      <c r="E112" s="124"/>
      <c r="F112" s="125"/>
      <c r="G112" s="125"/>
      <c r="H112" s="126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24"/>
      <c r="AU112" s="125"/>
      <c r="AV112" s="125"/>
      <c r="AW112" s="126"/>
      <c r="AX112" s="141"/>
      <c r="AY112" s="142"/>
      <c r="BD112" s="138"/>
      <c r="BE112" s="138"/>
      <c r="BF112" s="138"/>
      <c r="BG112" s="138"/>
    </row>
    <row r="113" spans="3:59" ht="9.75" customHeight="1">
      <c r="C113" s="141"/>
      <c r="D113" s="142"/>
      <c r="E113" s="124"/>
      <c r="F113" s="125"/>
      <c r="G113" s="125"/>
      <c r="H113" s="126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24"/>
      <c r="AU113" s="125"/>
      <c r="AV113" s="125"/>
      <c r="AW113" s="126"/>
      <c r="AX113" s="141"/>
      <c r="AY113" s="142"/>
      <c r="BD113" s="138"/>
      <c r="BE113" s="138"/>
      <c r="BF113" s="138"/>
      <c r="BG113" s="138"/>
    </row>
    <row r="114" spans="3:59" ht="9.75" customHeight="1">
      <c r="C114" s="141"/>
      <c r="D114" s="142"/>
      <c r="E114" s="124"/>
      <c r="F114" s="125"/>
      <c r="G114" s="125"/>
      <c r="H114" s="126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24"/>
      <c r="AU114" s="125"/>
      <c r="AV114" s="125"/>
      <c r="AW114" s="126"/>
      <c r="AX114" s="141"/>
      <c r="AY114" s="142"/>
      <c r="BD114" s="138"/>
      <c r="BE114" s="138"/>
      <c r="BF114" s="138"/>
      <c r="BG114" s="138"/>
    </row>
    <row r="115" spans="3:59" ht="9.75" customHeight="1">
      <c r="C115" s="141"/>
      <c r="D115" s="142"/>
      <c r="E115" s="124"/>
      <c r="F115" s="125"/>
      <c r="G115" s="125"/>
      <c r="H115" s="126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24"/>
      <c r="AU115" s="125"/>
      <c r="AV115" s="125"/>
      <c r="AW115" s="126"/>
      <c r="AX115" s="141"/>
      <c r="AY115" s="142"/>
      <c r="BD115" s="138"/>
      <c r="BE115" s="138"/>
      <c r="BF115" s="138"/>
      <c r="BG115" s="138"/>
    </row>
    <row r="116" spans="3:59" ht="9.75" customHeight="1">
      <c r="C116" s="141"/>
      <c r="D116" s="142"/>
      <c r="E116" s="124"/>
      <c r="F116" s="125"/>
      <c r="G116" s="125"/>
      <c r="H116" s="126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24"/>
      <c r="AU116" s="125"/>
      <c r="AV116" s="125"/>
      <c r="AW116" s="126"/>
      <c r="AX116" s="141"/>
      <c r="AY116" s="142"/>
      <c r="BD116" s="138"/>
      <c r="BE116" s="138"/>
      <c r="BF116" s="138"/>
      <c r="BG116" s="138"/>
    </row>
    <row r="117" spans="3:59" ht="9.75" customHeight="1">
      <c r="C117" s="141"/>
      <c r="D117" s="142"/>
      <c r="E117" s="124"/>
      <c r="F117" s="125"/>
      <c r="G117" s="125"/>
      <c r="H117" s="126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24"/>
      <c r="AU117" s="125"/>
      <c r="AV117" s="125"/>
      <c r="AW117" s="126"/>
      <c r="AX117" s="141"/>
      <c r="AY117" s="142"/>
      <c r="BD117" s="138"/>
      <c r="BE117" s="138"/>
      <c r="BF117" s="138"/>
      <c r="BG117" s="138"/>
    </row>
    <row r="118" spans="3:59" ht="9.75" customHeight="1">
      <c r="C118" s="141"/>
      <c r="D118" s="142"/>
      <c r="E118" s="124"/>
      <c r="F118" s="125"/>
      <c r="G118" s="125"/>
      <c r="H118" s="126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24"/>
      <c r="AU118" s="125"/>
      <c r="AV118" s="125"/>
      <c r="AW118" s="126"/>
      <c r="AX118" s="141"/>
      <c r="AY118" s="142"/>
      <c r="BD118" s="138"/>
      <c r="BE118" s="138"/>
      <c r="BF118" s="138"/>
      <c r="BG118" s="138"/>
    </row>
    <row r="119" spans="3:59" ht="9.75" customHeight="1" thickBot="1">
      <c r="C119" s="141"/>
      <c r="D119" s="142"/>
      <c r="E119" s="127"/>
      <c r="F119" s="128"/>
      <c r="G119" s="128"/>
      <c r="H119" s="129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27"/>
      <c r="AU119" s="128"/>
      <c r="AV119" s="128"/>
      <c r="AW119" s="129"/>
      <c r="AX119" s="141"/>
      <c r="AY119" s="142"/>
      <c r="BD119" s="138"/>
      <c r="BE119" s="138"/>
      <c r="BF119" s="138"/>
      <c r="BG119" s="138"/>
    </row>
    <row r="120" spans="3:59" ht="9.75" customHeight="1">
      <c r="C120" s="141"/>
      <c r="D120" s="142"/>
      <c r="E120" s="148">
        <v>5</v>
      </c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50"/>
      <c r="AX120" s="141"/>
      <c r="AY120" s="142"/>
      <c r="BF120" s="138"/>
      <c r="BG120" s="138"/>
    </row>
    <row r="121" spans="3:59" ht="9.75" customHeight="1" thickBot="1">
      <c r="C121" s="143"/>
      <c r="D121" s="144"/>
      <c r="E121" s="151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3"/>
      <c r="AX121" s="143"/>
      <c r="AY121" s="144"/>
      <c r="BF121" s="138"/>
      <c r="BG121" s="138"/>
    </row>
  </sheetData>
  <mergeCells count="94">
    <mergeCell ref="CY18:DD19"/>
    <mergeCell ref="CW12:CX13"/>
    <mergeCell ref="CW14:CX15"/>
    <mergeCell ref="CW16:CX17"/>
    <mergeCell ref="CW18:CX19"/>
    <mergeCell ref="CY10:DD11"/>
    <mergeCell ref="CY12:DD13"/>
    <mergeCell ref="CY14:DD15"/>
    <mergeCell ref="CY16:DD17"/>
    <mergeCell ref="CK14:CM15"/>
    <mergeCell ref="CN14:CP15"/>
    <mergeCell ref="CK16:CM17"/>
    <mergeCell ref="CW10:CX11"/>
    <mergeCell ref="CN18:CP19"/>
    <mergeCell ref="CQ10:CV11"/>
    <mergeCell ref="CQ12:CV13"/>
    <mergeCell ref="CQ14:CV15"/>
    <mergeCell ref="CQ16:CV17"/>
    <mergeCell ref="CQ18:CV19"/>
    <mergeCell ref="BJ14:CJ15"/>
    <mergeCell ref="BJ16:CJ17"/>
    <mergeCell ref="BJ18:CJ19"/>
    <mergeCell ref="BJ8:DD9"/>
    <mergeCell ref="CN16:CP17"/>
    <mergeCell ref="CK10:CM11"/>
    <mergeCell ref="CN10:CP11"/>
    <mergeCell ref="CK12:CM13"/>
    <mergeCell ref="CN12:CP13"/>
    <mergeCell ref="CK18:CM19"/>
    <mergeCell ref="BL83:CI93"/>
    <mergeCell ref="BJ2:BV7"/>
    <mergeCell ref="BW2:CA7"/>
    <mergeCell ref="CB2:CI7"/>
    <mergeCell ref="BL72:BT79"/>
    <mergeCell ref="BU72:CI79"/>
    <mergeCell ref="BL80:BT82"/>
    <mergeCell ref="BU80:CI82"/>
    <mergeCell ref="BJ10:CJ11"/>
    <mergeCell ref="BJ12:CJ13"/>
    <mergeCell ref="BB49:BC61"/>
    <mergeCell ref="BB74:BC108"/>
    <mergeCell ref="BD74:BE119"/>
    <mergeCell ref="BF72:BG121"/>
    <mergeCell ref="BD4:BE61"/>
    <mergeCell ref="AZ17:BC18"/>
    <mergeCell ref="AZ32:BC33"/>
    <mergeCell ref="AZ47:BC48"/>
    <mergeCell ref="BF2:BG63"/>
    <mergeCell ref="AR74:AS108"/>
    <mergeCell ref="I74:J108"/>
    <mergeCell ref="I109:U119"/>
    <mergeCell ref="V109:AS119"/>
    <mergeCell ref="AT109:AW119"/>
    <mergeCell ref="AX72:AY121"/>
    <mergeCell ref="C72:D121"/>
    <mergeCell ref="E72:H108"/>
    <mergeCell ref="AT72:AW108"/>
    <mergeCell ref="E120:AW121"/>
    <mergeCell ref="K74:U108"/>
    <mergeCell ref="V74:AQ108"/>
    <mergeCell ref="E109:H119"/>
    <mergeCell ref="I72:AS73"/>
    <mergeCell ref="E64:H65"/>
    <mergeCell ref="E62:AW63"/>
    <mergeCell ref="AT47:AW48"/>
    <mergeCell ref="AT64:AW65"/>
    <mergeCell ref="I64:AS65"/>
    <mergeCell ref="E47:H48"/>
    <mergeCell ref="E19:H31"/>
    <mergeCell ref="BB19:BC31"/>
    <mergeCell ref="BB34:BC46"/>
    <mergeCell ref="E17:H18"/>
    <mergeCell ref="AT17:AW18"/>
    <mergeCell ref="E32:H33"/>
    <mergeCell ref="AT32:AW33"/>
    <mergeCell ref="AX2:AY63"/>
    <mergeCell ref="E2:AW3"/>
    <mergeCell ref="E49:H61"/>
    <mergeCell ref="E66:AW67"/>
    <mergeCell ref="C68:AY69"/>
    <mergeCell ref="BB4:BC16"/>
    <mergeCell ref="C2:D63"/>
    <mergeCell ref="AT4:AW16"/>
    <mergeCell ref="AT19:AW31"/>
    <mergeCell ref="AT34:AW46"/>
    <mergeCell ref="AT49:AW61"/>
    <mergeCell ref="E34:H46"/>
    <mergeCell ref="E4:H16"/>
    <mergeCell ref="CW20:CX21"/>
    <mergeCell ref="CY20:DD21"/>
    <mergeCell ref="BJ20:CJ21"/>
    <mergeCell ref="CK20:CM21"/>
    <mergeCell ref="CN20:CP21"/>
    <mergeCell ref="CQ20:CV21"/>
  </mergeCells>
  <printOptions/>
  <pageMargins left="0.75" right="0.75" top="1" bottom="1" header="0.5" footer="0.5"/>
  <pageSetup fitToHeight="1" fitToWidth="1" horizontalDpi="300" verticalDpi="300" orientation="portrait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133"/>
  <sheetViews>
    <sheetView tabSelected="1" zoomScale="50" zoomScaleNormal="50" workbookViewId="0" topLeftCell="A58">
      <selection activeCell="DE27" sqref="DE27"/>
    </sheetView>
  </sheetViews>
  <sheetFormatPr defaultColWidth="9.00390625" defaultRowHeight="9.75" customHeight="1"/>
  <cols>
    <col min="1" max="16384" width="1.875" style="77" customWidth="1"/>
  </cols>
  <sheetData>
    <row r="1" ht="9.75" customHeight="1" thickBot="1">
      <c r="A1" s="76"/>
    </row>
    <row r="2" spans="3:118" ht="9.75" customHeight="1">
      <c r="C2" s="148">
        <v>1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1"/>
      <c r="BF2" s="167">
        <f>BD4+2*AZ17</f>
        <v>98</v>
      </c>
      <c r="BG2" s="167"/>
      <c r="BJ2" s="169" t="s">
        <v>91</v>
      </c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70" t="s">
        <v>92</v>
      </c>
      <c r="BX2" s="170"/>
      <c r="BY2" s="170"/>
      <c r="BZ2" s="170"/>
      <c r="CA2" s="170"/>
      <c r="CB2" s="171">
        <v>2</v>
      </c>
      <c r="CC2" s="171"/>
      <c r="CD2" s="171"/>
      <c r="CE2" s="171"/>
      <c r="CF2" s="171"/>
      <c r="CG2" s="200" t="s">
        <v>105</v>
      </c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2" t="s">
        <v>106</v>
      </c>
      <c r="DF2" s="202"/>
      <c r="DG2" s="202"/>
      <c r="DH2" s="202"/>
      <c r="DI2" s="202"/>
      <c r="DJ2" s="203">
        <v>0.5</v>
      </c>
      <c r="DK2" s="203"/>
      <c r="DL2" s="203"/>
      <c r="DM2" s="203"/>
      <c r="DN2" s="203"/>
    </row>
    <row r="3" spans="3:118" ht="9.75" customHeight="1" thickBot="1">
      <c r="C3" s="192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4"/>
      <c r="BF3" s="167"/>
      <c r="BG3" s="167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70"/>
      <c r="BX3" s="170"/>
      <c r="BY3" s="170"/>
      <c r="BZ3" s="170"/>
      <c r="CA3" s="170"/>
      <c r="CB3" s="171"/>
      <c r="CC3" s="171"/>
      <c r="CD3" s="171"/>
      <c r="CE3" s="171"/>
      <c r="CF3" s="17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2"/>
      <c r="DF3" s="202"/>
      <c r="DG3" s="202"/>
      <c r="DH3" s="202"/>
      <c r="DI3" s="202"/>
      <c r="DJ3" s="203"/>
      <c r="DK3" s="203"/>
      <c r="DL3" s="203"/>
      <c r="DM3" s="203"/>
      <c r="DN3" s="203"/>
    </row>
    <row r="4" spans="3:118" ht="9.75" customHeight="1">
      <c r="C4" s="148">
        <v>3</v>
      </c>
      <c r="D4" s="185"/>
      <c r="E4" s="145"/>
      <c r="F4" s="145"/>
      <c r="G4" s="145"/>
      <c r="H4" s="145"/>
      <c r="I4" s="78"/>
      <c r="AS4" s="79"/>
      <c r="AT4" s="145"/>
      <c r="AU4" s="145"/>
      <c r="AV4" s="145"/>
      <c r="AW4" s="145"/>
      <c r="AX4" s="148">
        <v>3</v>
      </c>
      <c r="AY4" s="191"/>
      <c r="BB4" s="138">
        <f>Feuil1!B42</f>
        <v>22</v>
      </c>
      <c r="BC4" s="138"/>
      <c r="BD4" s="138">
        <f>(BB4+AZ17)*Feuil1!B43/2-AZ17</f>
        <v>94</v>
      </c>
      <c r="BE4" s="138"/>
      <c r="BF4" s="167"/>
      <c r="BG4" s="167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70"/>
      <c r="BX4" s="170"/>
      <c r="BY4" s="170"/>
      <c r="BZ4" s="170"/>
      <c r="CA4" s="170"/>
      <c r="CB4" s="171"/>
      <c r="CC4" s="171"/>
      <c r="CD4" s="171"/>
      <c r="CE4" s="171"/>
      <c r="CF4" s="17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2"/>
      <c r="DF4" s="202"/>
      <c r="DG4" s="202"/>
      <c r="DH4" s="202"/>
      <c r="DI4" s="202"/>
      <c r="DJ4" s="203"/>
      <c r="DK4" s="203"/>
      <c r="DL4" s="203"/>
      <c r="DM4" s="203"/>
      <c r="DN4" s="203"/>
    </row>
    <row r="5" spans="3:118" ht="9.75" customHeight="1">
      <c r="C5" s="186"/>
      <c r="D5" s="187"/>
      <c r="E5" s="145"/>
      <c r="F5" s="145"/>
      <c r="G5" s="145"/>
      <c r="H5" s="145"/>
      <c r="I5" s="80"/>
      <c r="J5" s="81"/>
      <c r="AS5" s="79"/>
      <c r="AT5" s="145"/>
      <c r="AU5" s="145"/>
      <c r="AV5" s="145"/>
      <c r="AW5" s="145"/>
      <c r="AX5" s="195"/>
      <c r="AY5" s="196"/>
      <c r="BB5" s="138"/>
      <c r="BC5" s="138"/>
      <c r="BD5" s="138"/>
      <c r="BE5" s="138"/>
      <c r="BF5" s="167"/>
      <c r="BG5" s="167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70"/>
      <c r="BX5" s="170"/>
      <c r="BY5" s="170"/>
      <c r="BZ5" s="170"/>
      <c r="CA5" s="170"/>
      <c r="CB5" s="171"/>
      <c r="CC5" s="171"/>
      <c r="CD5" s="171"/>
      <c r="CE5" s="171"/>
      <c r="CF5" s="17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2"/>
      <c r="DF5" s="202"/>
      <c r="DG5" s="202"/>
      <c r="DH5" s="202"/>
      <c r="DI5" s="202"/>
      <c r="DJ5" s="203"/>
      <c r="DK5" s="203"/>
      <c r="DL5" s="203"/>
      <c r="DM5" s="203"/>
      <c r="DN5" s="203"/>
    </row>
    <row r="6" spans="3:118" ht="9.75" customHeight="1">
      <c r="C6" s="186"/>
      <c r="D6" s="187"/>
      <c r="E6" s="145"/>
      <c r="F6" s="145"/>
      <c r="G6" s="145"/>
      <c r="H6" s="145"/>
      <c r="I6" s="80"/>
      <c r="J6" s="81"/>
      <c r="AS6" s="79"/>
      <c r="AT6" s="145"/>
      <c r="AU6" s="145"/>
      <c r="AV6" s="145"/>
      <c r="AW6" s="145"/>
      <c r="AX6" s="195"/>
      <c r="AY6" s="196"/>
      <c r="BB6" s="138"/>
      <c r="BC6" s="138"/>
      <c r="BD6" s="138"/>
      <c r="BE6" s="138"/>
      <c r="BF6" s="167"/>
      <c r="BG6" s="167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70"/>
      <c r="BX6" s="170"/>
      <c r="BY6" s="170"/>
      <c r="BZ6" s="170"/>
      <c r="CA6" s="170"/>
      <c r="CB6" s="171"/>
      <c r="CC6" s="171"/>
      <c r="CD6" s="171"/>
      <c r="CE6" s="171"/>
      <c r="CF6" s="17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2"/>
      <c r="DF6" s="202"/>
      <c r="DG6" s="202"/>
      <c r="DH6" s="202"/>
      <c r="DI6" s="202"/>
      <c r="DJ6" s="203"/>
      <c r="DK6" s="203"/>
      <c r="DL6" s="203"/>
      <c r="DM6" s="203"/>
      <c r="DN6" s="203"/>
    </row>
    <row r="7" spans="3:118" ht="9.75" customHeight="1">
      <c r="C7" s="186"/>
      <c r="D7" s="187"/>
      <c r="E7" s="145"/>
      <c r="F7" s="145"/>
      <c r="G7" s="145"/>
      <c r="H7" s="145"/>
      <c r="I7" s="80"/>
      <c r="J7" s="81"/>
      <c r="AS7" s="79"/>
      <c r="AT7" s="145"/>
      <c r="AU7" s="145"/>
      <c r="AV7" s="145"/>
      <c r="AW7" s="145"/>
      <c r="AX7" s="195"/>
      <c r="AY7" s="196"/>
      <c r="BB7" s="138"/>
      <c r="BC7" s="138"/>
      <c r="BD7" s="138"/>
      <c r="BE7" s="138"/>
      <c r="BF7" s="167"/>
      <c r="BG7" s="167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70"/>
      <c r="BX7" s="170"/>
      <c r="BY7" s="170"/>
      <c r="BZ7" s="170"/>
      <c r="CA7" s="170"/>
      <c r="CB7" s="171"/>
      <c r="CC7" s="171"/>
      <c r="CD7" s="171"/>
      <c r="CE7" s="171"/>
      <c r="CF7" s="17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2"/>
      <c r="DF7" s="202"/>
      <c r="DG7" s="202"/>
      <c r="DH7" s="202"/>
      <c r="DI7" s="202"/>
      <c r="DJ7" s="203"/>
      <c r="DK7" s="203"/>
      <c r="DL7" s="203"/>
      <c r="DM7" s="203"/>
      <c r="DN7" s="203"/>
    </row>
    <row r="8" spans="3:118" ht="9.75" customHeight="1">
      <c r="C8" s="186"/>
      <c r="D8" s="187"/>
      <c r="E8" s="145"/>
      <c r="F8" s="145"/>
      <c r="G8" s="145"/>
      <c r="H8" s="145"/>
      <c r="I8" s="80"/>
      <c r="J8" s="81"/>
      <c r="AS8" s="79"/>
      <c r="AT8" s="145"/>
      <c r="AU8" s="145"/>
      <c r="AV8" s="145"/>
      <c r="AW8" s="145"/>
      <c r="AX8" s="195"/>
      <c r="AY8" s="196"/>
      <c r="BB8" s="138"/>
      <c r="BC8" s="138"/>
      <c r="BD8" s="138"/>
      <c r="BE8" s="138"/>
      <c r="BF8" s="167"/>
      <c r="BG8" s="167"/>
      <c r="BJ8" s="177" t="s">
        <v>101</v>
      </c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</row>
    <row r="9" spans="3:118" ht="9.75" customHeight="1">
      <c r="C9" s="186"/>
      <c r="D9" s="187"/>
      <c r="E9" s="145"/>
      <c r="F9" s="145"/>
      <c r="G9" s="145"/>
      <c r="H9" s="145"/>
      <c r="I9" s="78"/>
      <c r="AS9" s="79"/>
      <c r="AT9" s="145"/>
      <c r="AU9" s="145"/>
      <c r="AV9" s="145"/>
      <c r="AW9" s="145"/>
      <c r="AX9" s="195"/>
      <c r="AY9" s="196"/>
      <c r="BB9" s="138"/>
      <c r="BC9" s="138"/>
      <c r="BD9" s="138"/>
      <c r="BE9" s="138"/>
      <c r="BF9" s="167"/>
      <c r="BG9" s="16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</row>
    <row r="10" spans="3:118" ht="9.75" customHeight="1">
      <c r="C10" s="186"/>
      <c r="D10" s="187"/>
      <c r="E10" s="145"/>
      <c r="F10" s="145"/>
      <c r="G10" s="145"/>
      <c r="H10" s="145"/>
      <c r="I10" s="80"/>
      <c r="AS10" s="79"/>
      <c r="AT10" s="145"/>
      <c r="AU10" s="145"/>
      <c r="AV10" s="145"/>
      <c r="AW10" s="145"/>
      <c r="AX10" s="195"/>
      <c r="AY10" s="196"/>
      <c r="BB10" s="138"/>
      <c r="BC10" s="138"/>
      <c r="BD10" s="138"/>
      <c r="BE10" s="138"/>
      <c r="BF10" s="167"/>
      <c r="BG10" s="167"/>
      <c r="BJ10" s="180" t="s">
        <v>94</v>
      </c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34">
        <v>4</v>
      </c>
      <c r="CX10" s="134"/>
      <c r="CY10" s="134"/>
      <c r="CZ10" s="134" t="s">
        <v>99</v>
      </c>
      <c r="DA10" s="134"/>
      <c r="DB10" s="134"/>
      <c r="DC10" s="183">
        <f>E66+2*CB2</f>
        <v>60</v>
      </c>
      <c r="DD10" s="204"/>
      <c r="DE10" s="204"/>
      <c r="DF10" s="204"/>
      <c r="DG10" s="204"/>
      <c r="DH10" s="131" t="s">
        <v>100</v>
      </c>
      <c r="DI10" s="131"/>
      <c r="DJ10" s="198">
        <f>BF72</f>
        <v>56.32762157607924</v>
      </c>
      <c r="DK10" s="199"/>
      <c r="DL10" s="199"/>
      <c r="DM10" s="199"/>
      <c r="DN10" s="199"/>
    </row>
    <row r="11" spans="3:118" ht="9.75" customHeight="1">
      <c r="C11" s="186"/>
      <c r="D11" s="187"/>
      <c r="E11" s="145"/>
      <c r="F11" s="145"/>
      <c r="G11" s="145"/>
      <c r="H11" s="145"/>
      <c r="I11" s="80"/>
      <c r="AS11" s="79"/>
      <c r="AT11" s="145"/>
      <c r="AU11" s="145"/>
      <c r="AV11" s="145"/>
      <c r="AW11" s="145"/>
      <c r="AX11" s="195"/>
      <c r="AY11" s="196"/>
      <c r="BB11" s="138"/>
      <c r="BC11" s="138"/>
      <c r="BD11" s="138"/>
      <c r="BE11" s="138"/>
      <c r="BF11" s="167"/>
      <c r="BG11" s="167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34"/>
      <c r="CX11" s="134"/>
      <c r="CY11" s="134"/>
      <c r="CZ11" s="134"/>
      <c r="DA11" s="134"/>
      <c r="DB11" s="134"/>
      <c r="DC11" s="204"/>
      <c r="DD11" s="204"/>
      <c r="DE11" s="204"/>
      <c r="DF11" s="204"/>
      <c r="DG11" s="204"/>
      <c r="DH11" s="131"/>
      <c r="DI11" s="131"/>
      <c r="DJ11" s="199"/>
      <c r="DK11" s="199"/>
      <c r="DL11" s="199"/>
      <c r="DM11" s="199"/>
      <c r="DN11" s="199"/>
    </row>
    <row r="12" spans="3:118" ht="9.75" customHeight="1">
      <c r="C12" s="186"/>
      <c r="D12" s="187"/>
      <c r="E12" s="145"/>
      <c r="F12" s="145"/>
      <c r="G12" s="145"/>
      <c r="H12" s="145"/>
      <c r="I12" s="80"/>
      <c r="AS12" s="79"/>
      <c r="AT12" s="145"/>
      <c r="AU12" s="145"/>
      <c r="AV12" s="145"/>
      <c r="AW12" s="145"/>
      <c r="AX12" s="195"/>
      <c r="AY12" s="196"/>
      <c r="BB12" s="138"/>
      <c r="BC12" s="138"/>
      <c r="BD12" s="138"/>
      <c r="BE12" s="138"/>
      <c r="BF12" s="167"/>
      <c r="BG12" s="167"/>
      <c r="BJ12" s="180" t="s">
        <v>95</v>
      </c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34">
        <v>2</v>
      </c>
      <c r="CX12" s="134"/>
      <c r="CY12" s="134"/>
      <c r="CZ12" s="134" t="s">
        <v>99</v>
      </c>
      <c r="DA12" s="134"/>
      <c r="DB12" s="134"/>
      <c r="DC12" s="183">
        <f>BD4-DJ2</f>
        <v>93.5</v>
      </c>
      <c r="DD12" s="205"/>
      <c r="DE12" s="205"/>
      <c r="DF12" s="205"/>
      <c r="DG12" s="205"/>
      <c r="DH12" s="131" t="s">
        <v>100</v>
      </c>
      <c r="DI12" s="131"/>
      <c r="DJ12" s="198">
        <f>I64</f>
        <v>46</v>
      </c>
      <c r="DK12" s="198"/>
      <c r="DL12" s="198"/>
      <c r="DM12" s="198"/>
      <c r="DN12" s="198"/>
    </row>
    <row r="13" spans="3:146" ht="9.75" customHeight="1">
      <c r="C13" s="186"/>
      <c r="D13" s="187"/>
      <c r="E13" s="145"/>
      <c r="F13" s="145"/>
      <c r="G13" s="145"/>
      <c r="H13" s="145"/>
      <c r="I13" s="78"/>
      <c r="AS13" s="79"/>
      <c r="AT13" s="145"/>
      <c r="AU13" s="145"/>
      <c r="AV13" s="145"/>
      <c r="AW13" s="145"/>
      <c r="AX13" s="195"/>
      <c r="AY13" s="196"/>
      <c r="BB13" s="138"/>
      <c r="BC13" s="138"/>
      <c r="BD13" s="138"/>
      <c r="BE13" s="138"/>
      <c r="BF13" s="167"/>
      <c r="BG13" s="167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34"/>
      <c r="CX13" s="134"/>
      <c r="CY13" s="134"/>
      <c r="CZ13" s="134"/>
      <c r="DA13" s="134"/>
      <c r="DB13" s="134"/>
      <c r="DC13" s="205"/>
      <c r="DD13" s="205"/>
      <c r="DE13" s="205"/>
      <c r="DF13" s="205"/>
      <c r="DG13" s="205"/>
      <c r="DH13" s="131"/>
      <c r="DI13" s="131"/>
      <c r="DJ13" s="198"/>
      <c r="DK13" s="198"/>
      <c r="DL13" s="198"/>
      <c r="DM13" s="198"/>
      <c r="DN13" s="198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</row>
    <row r="14" spans="3:146" ht="9.75" customHeight="1">
      <c r="C14" s="186"/>
      <c r="D14" s="187"/>
      <c r="E14" s="145"/>
      <c r="F14" s="145"/>
      <c r="G14" s="145"/>
      <c r="H14" s="145"/>
      <c r="I14" s="80"/>
      <c r="AS14" s="79"/>
      <c r="AT14" s="145"/>
      <c r="AU14" s="145"/>
      <c r="AV14" s="145"/>
      <c r="AW14" s="145"/>
      <c r="AX14" s="195"/>
      <c r="AY14" s="196"/>
      <c r="BB14" s="138"/>
      <c r="BC14" s="138"/>
      <c r="BD14" s="138"/>
      <c r="BE14" s="138"/>
      <c r="BF14" s="167"/>
      <c r="BG14" s="167"/>
      <c r="BJ14" s="133" t="s">
        <v>96</v>
      </c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34">
        <v>4</v>
      </c>
      <c r="CX14" s="134"/>
      <c r="CY14" s="134"/>
      <c r="CZ14" s="134" t="s">
        <v>99</v>
      </c>
      <c r="DA14" s="134"/>
      <c r="DB14" s="134"/>
      <c r="DC14" s="183">
        <f>BD4</f>
        <v>94</v>
      </c>
      <c r="DD14" s="184"/>
      <c r="DE14" s="184"/>
      <c r="DF14" s="184"/>
      <c r="DG14" s="184"/>
      <c r="DH14" s="131" t="s">
        <v>100</v>
      </c>
      <c r="DI14" s="131"/>
      <c r="DJ14" s="198">
        <f>BF72</f>
        <v>56.32762157607924</v>
      </c>
      <c r="DK14" s="198"/>
      <c r="DL14" s="198"/>
      <c r="DM14" s="198"/>
      <c r="DN14" s="198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</row>
    <row r="15" spans="3:146" ht="9.75" customHeight="1">
      <c r="C15" s="186"/>
      <c r="D15" s="187"/>
      <c r="E15" s="145"/>
      <c r="F15" s="145"/>
      <c r="G15" s="145"/>
      <c r="H15" s="145"/>
      <c r="I15" s="80"/>
      <c r="AS15" s="79"/>
      <c r="AT15" s="145"/>
      <c r="AU15" s="145"/>
      <c r="AV15" s="145"/>
      <c r="AW15" s="145"/>
      <c r="AX15" s="195"/>
      <c r="AY15" s="196"/>
      <c r="BB15" s="138"/>
      <c r="BC15" s="138"/>
      <c r="BD15" s="138"/>
      <c r="BE15" s="138"/>
      <c r="BF15" s="167"/>
      <c r="BG15" s="167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34"/>
      <c r="CX15" s="134"/>
      <c r="CY15" s="134"/>
      <c r="CZ15" s="134"/>
      <c r="DA15" s="134"/>
      <c r="DB15" s="134"/>
      <c r="DC15" s="184"/>
      <c r="DD15" s="184"/>
      <c r="DE15" s="184"/>
      <c r="DF15" s="184"/>
      <c r="DG15" s="184"/>
      <c r="DH15" s="131"/>
      <c r="DI15" s="131"/>
      <c r="DJ15" s="198"/>
      <c r="DK15" s="198"/>
      <c r="DL15" s="198"/>
      <c r="DM15" s="198"/>
      <c r="DN15" s="198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</row>
    <row r="16" spans="3:146" ht="9.75" customHeight="1" thickBot="1">
      <c r="C16" s="186"/>
      <c r="D16" s="187"/>
      <c r="E16" s="146"/>
      <c r="F16" s="146"/>
      <c r="G16" s="146"/>
      <c r="H16" s="146"/>
      <c r="I16" s="80"/>
      <c r="AS16" s="79"/>
      <c r="AT16" s="146"/>
      <c r="AU16" s="146"/>
      <c r="AV16" s="146"/>
      <c r="AW16" s="146"/>
      <c r="AX16" s="195"/>
      <c r="AY16" s="196"/>
      <c r="BB16" s="138"/>
      <c r="BC16" s="138"/>
      <c r="BD16" s="138"/>
      <c r="BE16" s="138"/>
      <c r="BF16" s="167"/>
      <c r="BG16" s="167"/>
      <c r="BJ16" s="133" t="s">
        <v>97</v>
      </c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34">
        <v>12</v>
      </c>
      <c r="CX16" s="134"/>
      <c r="CY16" s="134"/>
      <c r="CZ16" s="134" t="s">
        <v>99</v>
      </c>
      <c r="DA16" s="134"/>
      <c r="DB16" s="134"/>
      <c r="DC16" s="183">
        <f>BD74+CB2</f>
        <v>54.32762157607924</v>
      </c>
      <c r="DD16" s="184"/>
      <c r="DE16" s="184"/>
      <c r="DF16" s="184"/>
      <c r="DG16" s="184"/>
      <c r="DH16" s="131" t="s">
        <v>100</v>
      </c>
      <c r="DI16" s="131"/>
      <c r="DJ16" s="198">
        <f>E64</f>
        <v>5</v>
      </c>
      <c r="DK16" s="198"/>
      <c r="DL16" s="198"/>
      <c r="DM16" s="198"/>
      <c r="DN16" s="198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</row>
    <row r="17" spans="3:146" ht="9.75" customHeight="1">
      <c r="C17" s="186"/>
      <c r="D17" s="187"/>
      <c r="E17" s="148">
        <v>4</v>
      </c>
      <c r="F17" s="149"/>
      <c r="G17" s="149"/>
      <c r="H17" s="150"/>
      <c r="I17" s="80"/>
      <c r="AS17" s="79"/>
      <c r="AT17" s="148">
        <v>4</v>
      </c>
      <c r="AU17" s="149"/>
      <c r="AV17" s="149"/>
      <c r="AW17" s="149"/>
      <c r="AX17" s="195"/>
      <c r="AY17" s="196"/>
      <c r="AZ17" s="166">
        <f>CB2</f>
        <v>2</v>
      </c>
      <c r="BA17" s="137"/>
      <c r="BB17" s="137"/>
      <c r="BC17" s="137"/>
      <c r="BD17" s="138"/>
      <c r="BE17" s="138"/>
      <c r="BF17" s="167"/>
      <c r="BG17" s="167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34"/>
      <c r="CX17" s="134"/>
      <c r="CY17" s="134"/>
      <c r="CZ17" s="134"/>
      <c r="DA17" s="134"/>
      <c r="DB17" s="134"/>
      <c r="DC17" s="184"/>
      <c r="DD17" s="184"/>
      <c r="DE17" s="184"/>
      <c r="DF17" s="184"/>
      <c r="DG17" s="184"/>
      <c r="DH17" s="131"/>
      <c r="DI17" s="131"/>
      <c r="DJ17" s="198"/>
      <c r="DK17" s="198"/>
      <c r="DL17" s="198"/>
      <c r="DM17" s="198"/>
      <c r="DN17" s="198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</row>
    <row r="18" spans="3:146" ht="9.75" customHeight="1" thickBot="1">
      <c r="C18" s="186"/>
      <c r="D18" s="187"/>
      <c r="E18" s="151"/>
      <c r="F18" s="152"/>
      <c r="G18" s="152"/>
      <c r="H18" s="153"/>
      <c r="I18" s="78"/>
      <c r="AS18" s="79"/>
      <c r="AT18" s="151"/>
      <c r="AU18" s="152"/>
      <c r="AV18" s="152"/>
      <c r="AW18" s="152"/>
      <c r="AX18" s="195"/>
      <c r="AY18" s="196"/>
      <c r="AZ18" s="166"/>
      <c r="BA18" s="137"/>
      <c r="BB18" s="137"/>
      <c r="BC18" s="137"/>
      <c r="BD18" s="138"/>
      <c r="BE18" s="138"/>
      <c r="BF18" s="167"/>
      <c r="BG18" s="167"/>
      <c r="BJ18" s="133" t="s">
        <v>98</v>
      </c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34">
        <v>2</v>
      </c>
      <c r="CX18" s="134"/>
      <c r="CY18" s="134"/>
      <c r="CZ18" s="134" t="s">
        <v>99</v>
      </c>
      <c r="DA18" s="134"/>
      <c r="DB18" s="134"/>
      <c r="DC18" s="183">
        <f>BD4</f>
        <v>94</v>
      </c>
      <c r="DD18" s="184"/>
      <c r="DE18" s="184"/>
      <c r="DF18" s="184"/>
      <c r="DG18" s="184"/>
      <c r="DH18" s="131" t="s">
        <v>100</v>
      </c>
      <c r="DI18" s="131"/>
      <c r="DJ18" s="198">
        <f>E66</f>
        <v>56</v>
      </c>
      <c r="DK18" s="198"/>
      <c r="DL18" s="198"/>
      <c r="DM18" s="198"/>
      <c r="DN18" s="198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</row>
    <row r="19" spans="3:146" ht="9.75" customHeight="1">
      <c r="C19" s="186"/>
      <c r="D19" s="187"/>
      <c r="E19" s="147"/>
      <c r="F19" s="147"/>
      <c r="G19" s="147"/>
      <c r="H19" s="147"/>
      <c r="I19" s="80"/>
      <c r="AS19" s="79"/>
      <c r="AT19" s="145"/>
      <c r="AU19" s="145"/>
      <c r="AV19" s="145"/>
      <c r="AW19" s="145"/>
      <c r="AX19" s="195"/>
      <c r="AY19" s="196"/>
      <c r="BB19" s="138">
        <f>BB4</f>
        <v>22</v>
      </c>
      <c r="BC19" s="138"/>
      <c r="BD19" s="138"/>
      <c r="BE19" s="138"/>
      <c r="BF19" s="167"/>
      <c r="BG19" s="167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34"/>
      <c r="CX19" s="134"/>
      <c r="CY19" s="134"/>
      <c r="CZ19" s="134"/>
      <c r="DA19" s="134"/>
      <c r="DB19" s="134"/>
      <c r="DC19" s="184"/>
      <c r="DD19" s="184"/>
      <c r="DE19" s="184"/>
      <c r="DF19" s="184"/>
      <c r="DG19" s="184"/>
      <c r="DH19" s="131"/>
      <c r="DI19" s="131"/>
      <c r="DJ19" s="198"/>
      <c r="DK19" s="198"/>
      <c r="DL19" s="198"/>
      <c r="DM19" s="198"/>
      <c r="DN19" s="198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</row>
    <row r="20" spans="3:146" ht="9.75" customHeight="1">
      <c r="C20" s="186"/>
      <c r="D20" s="187"/>
      <c r="E20" s="145"/>
      <c r="F20" s="145"/>
      <c r="G20" s="145"/>
      <c r="H20" s="145"/>
      <c r="I20" s="80"/>
      <c r="AS20" s="79"/>
      <c r="AT20" s="145"/>
      <c r="AU20" s="145"/>
      <c r="AV20" s="145"/>
      <c r="AW20" s="145"/>
      <c r="AX20" s="195"/>
      <c r="AY20" s="196"/>
      <c r="BB20" s="138"/>
      <c r="BC20" s="138"/>
      <c r="BD20" s="138"/>
      <c r="BE20" s="138"/>
      <c r="BF20" s="167"/>
      <c r="BG20" s="167"/>
      <c r="BJ20" s="133" t="s">
        <v>104</v>
      </c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34">
        <v>4</v>
      </c>
      <c r="CX20" s="134"/>
      <c r="CY20" s="134"/>
      <c r="CZ20" s="134" t="s">
        <v>99</v>
      </c>
      <c r="DA20" s="134"/>
      <c r="DB20" s="134"/>
      <c r="DC20" s="183">
        <f>BD4-DJ2-2*CB2</f>
        <v>89.5</v>
      </c>
      <c r="DD20" s="184"/>
      <c r="DE20" s="184"/>
      <c r="DF20" s="184"/>
      <c r="DG20" s="184"/>
      <c r="DH20" s="131" t="s">
        <v>100</v>
      </c>
      <c r="DI20" s="131"/>
      <c r="DJ20" s="198">
        <f>Feuil1!B36-CB2+BJ115</f>
        <v>49.75928418448896</v>
      </c>
      <c r="DK20" s="199"/>
      <c r="DL20" s="199"/>
      <c r="DM20" s="199"/>
      <c r="DN20" s="199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</row>
    <row r="21" spans="3:146" ht="9.75" customHeight="1">
      <c r="C21" s="186"/>
      <c r="D21" s="187"/>
      <c r="E21" s="145"/>
      <c r="F21" s="145"/>
      <c r="G21" s="145"/>
      <c r="H21" s="145"/>
      <c r="I21" s="80"/>
      <c r="AS21" s="79"/>
      <c r="AT21" s="145"/>
      <c r="AU21" s="145"/>
      <c r="AV21" s="145"/>
      <c r="AW21" s="145"/>
      <c r="AX21" s="195"/>
      <c r="AY21" s="196"/>
      <c r="BB21" s="138"/>
      <c r="BC21" s="138"/>
      <c r="BD21" s="138"/>
      <c r="BE21" s="138"/>
      <c r="BF21" s="167"/>
      <c r="BG21" s="167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34"/>
      <c r="CX21" s="134"/>
      <c r="CY21" s="134"/>
      <c r="CZ21" s="134"/>
      <c r="DA21" s="134"/>
      <c r="DB21" s="134"/>
      <c r="DC21" s="184"/>
      <c r="DD21" s="184"/>
      <c r="DE21" s="184"/>
      <c r="DF21" s="184"/>
      <c r="DG21" s="184"/>
      <c r="DH21" s="131"/>
      <c r="DI21" s="131"/>
      <c r="DJ21" s="199"/>
      <c r="DK21" s="199"/>
      <c r="DL21" s="199"/>
      <c r="DM21" s="199"/>
      <c r="DN21" s="199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</row>
    <row r="22" spans="3:146" ht="9.75" customHeight="1">
      <c r="C22" s="186"/>
      <c r="D22" s="187"/>
      <c r="E22" s="145"/>
      <c r="F22" s="145"/>
      <c r="G22" s="145"/>
      <c r="H22" s="145"/>
      <c r="I22" s="80"/>
      <c r="AS22" s="79"/>
      <c r="AT22" s="145"/>
      <c r="AU22" s="145"/>
      <c r="AV22" s="145"/>
      <c r="AW22" s="145"/>
      <c r="AX22" s="195"/>
      <c r="AY22" s="196"/>
      <c r="BB22" s="138"/>
      <c r="BC22" s="138"/>
      <c r="BD22" s="138"/>
      <c r="BE22" s="138"/>
      <c r="BF22" s="167"/>
      <c r="BG22" s="167"/>
      <c r="BJ22" s="133" t="s">
        <v>103</v>
      </c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34">
        <v>4</v>
      </c>
      <c r="CX22" s="134"/>
      <c r="CY22" s="134"/>
      <c r="CZ22" s="134" t="s">
        <v>99</v>
      </c>
      <c r="DA22" s="134"/>
      <c r="DB22" s="134"/>
      <c r="DC22" s="183">
        <f>I64</f>
        <v>46</v>
      </c>
      <c r="DD22" s="184"/>
      <c r="DE22" s="184"/>
      <c r="DF22" s="184"/>
      <c r="DG22" s="184"/>
      <c r="DH22" s="131" t="s">
        <v>100</v>
      </c>
      <c r="DI22" s="131"/>
      <c r="DJ22" s="198">
        <f>BB74-CB2+BJ115</f>
        <v>49.75928418448896</v>
      </c>
      <c r="DK22" s="199"/>
      <c r="DL22" s="199"/>
      <c r="DM22" s="199"/>
      <c r="DN22" s="199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</row>
    <row r="23" spans="3:146" ht="9.75" customHeight="1">
      <c r="C23" s="186"/>
      <c r="D23" s="187"/>
      <c r="E23" s="145"/>
      <c r="F23" s="145"/>
      <c r="G23" s="145"/>
      <c r="H23" s="145"/>
      <c r="I23" s="78"/>
      <c r="AS23" s="79"/>
      <c r="AT23" s="145"/>
      <c r="AU23" s="145"/>
      <c r="AV23" s="145"/>
      <c r="AW23" s="145"/>
      <c r="AX23" s="195"/>
      <c r="AY23" s="196"/>
      <c r="BB23" s="138"/>
      <c r="BC23" s="138"/>
      <c r="BD23" s="138"/>
      <c r="BE23" s="138"/>
      <c r="BF23" s="167"/>
      <c r="BG23" s="167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34"/>
      <c r="CX23" s="134"/>
      <c r="CY23" s="134"/>
      <c r="CZ23" s="134"/>
      <c r="DA23" s="134"/>
      <c r="DB23" s="134"/>
      <c r="DC23" s="184"/>
      <c r="DD23" s="184"/>
      <c r="DE23" s="184"/>
      <c r="DF23" s="184"/>
      <c r="DG23" s="184"/>
      <c r="DH23" s="131"/>
      <c r="DI23" s="131"/>
      <c r="DJ23" s="199"/>
      <c r="DK23" s="199"/>
      <c r="DL23" s="199"/>
      <c r="DM23" s="199"/>
      <c r="DN23" s="199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</row>
    <row r="24" spans="3:146" ht="9.75" customHeight="1">
      <c r="C24" s="186"/>
      <c r="D24" s="187"/>
      <c r="E24" s="145"/>
      <c r="F24" s="145"/>
      <c r="G24" s="145"/>
      <c r="H24" s="145"/>
      <c r="I24" s="78"/>
      <c r="AS24" s="79"/>
      <c r="AT24" s="145"/>
      <c r="AU24" s="145"/>
      <c r="AV24" s="145"/>
      <c r="AW24" s="145"/>
      <c r="AX24" s="195"/>
      <c r="AY24" s="196"/>
      <c r="BB24" s="138"/>
      <c r="BC24" s="138"/>
      <c r="BD24" s="138"/>
      <c r="BE24" s="138"/>
      <c r="BF24" s="167"/>
      <c r="BG24" s="167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</row>
    <row r="25" spans="3:146" ht="9.75" customHeight="1">
      <c r="C25" s="186"/>
      <c r="D25" s="187"/>
      <c r="E25" s="145"/>
      <c r="F25" s="145"/>
      <c r="G25" s="145"/>
      <c r="H25" s="145"/>
      <c r="I25" s="78"/>
      <c r="AS25" s="79"/>
      <c r="AT25" s="145"/>
      <c r="AU25" s="145"/>
      <c r="AV25" s="145"/>
      <c r="AW25" s="145"/>
      <c r="AX25" s="195"/>
      <c r="AY25" s="196"/>
      <c r="BB25" s="138"/>
      <c r="BC25" s="138"/>
      <c r="BD25" s="138"/>
      <c r="BE25" s="138"/>
      <c r="BF25" s="167"/>
      <c r="BG25" s="167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</row>
    <row r="26" spans="3:146" ht="9.75" customHeight="1">
      <c r="C26" s="186"/>
      <c r="D26" s="187"/>
      <c r="E26" s="145"/>
      <c r="F26" s="145"/>
      <c r="G26" s="145"/>
      <c r="H26" s="145"/>
      <c r="I26" s="82"/>
      <c r="AS26" s="79"/>
      <c r="AT26" s="145"/>
      <c r="AU26" s="145"/>
      <c r="AV26" s="145"/>
      <c r="AW26" s="145"/>
      <c r="AX26" s="195"/>
      <c r="AY26" s="196"/>
      <c r="BB26" s="138"/>
      <c r="BC26" s="138"/>
      <c r="BD26" s="138"/>
      <c r="BE26" s="138"/>
      <c r="BF26" s="167"/>
      <c r="BG26" s="167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</row>
    <row r="27" spans="3:146" ht="9.75" customHeight="1">
      <c r="C27" s="186"/>
      <c r="D27" s="187"/>
      <c r="E27" s="145"/>
      <c r="F27" s="145"/>
      <c r="G27" s="145"/>
      <c r="H27" s="145"/>
      <c r="I27" s="82"/>
      <c r="AS27" s="79"/>
      <c r="AT27" s="145"/>
      <c r="AU27" s="145"/>
      <c r="AV27" s="145"/>
      <c r="AW27" s="145"/>
      <c r="AX27" s="195"/>
      <c r="AY27" s="196"/>
      <c r="BB27" s="138"/>
      <c r="BC27" s="138"/>
      <c r="BD27" s="138"/>
      <c r="BE27" s="138"/>
      <c r="BF27" s="167"/>
      <c r="BG27" s="167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</row>
    <row r="28" spans="3:146" ht="9.75" customHeight="1">
      <c r="C28" s="186"/>
      <c r="D28" s="187"/>
      <c r="E28" s="145"/>
      <c r="F28" s="145"/>
      <c r="G28" s="145"/>
      <c r="H28" s="145"/>
      <c r="I28" s="82"/>
      <c r="AS28" s="79"/>
      <c r="AT28" s="145"/>
      <c r="AU28" s="145"/>
      <c r="AV28" s="145"/>
      <c r="AW28" s="145"/>
      <c r="AX28" s="195"/>
      <c r="AY28" s="196"/>
      <c r="BB28" s="138"/>
      <c r="BC28" s="138"/>
      <c r="BD28" s="138"/>
      <c r="BE28" s="138"/>
      <c r="BF28" s="167"/>
      <c r="BG28" s="167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</row>
    <row r="29" spans="3:146" ht="9.75" customHeight="1">
      <c r="C29" s="186"/>
      <c r="D29" s="187"/>
      <c r="E29" s="145"/>
      <c r="F29" s="145"/>
      <c r="G29" s="145"/>
      <c r="H29" s="145"/>
      <c r="I29" s="82"/>
      <c r="AS29" s="79"/>
      <c r="AT29" s="145"/>
      <c r="AU29" s="145"/>
      <c r="AV29" s="145"/>
      <c r="AW29" s="145"/>
      <c r="AX29" s="195"/>
      <c r="AY29" s="196"/>
      <c r="BB29" s="138"/>
      <c r="BC29" s="138"/>
      <c r="BD29" s="138"/>
      <c r="BE29" s="138"/>
      <c r="BF29" s="167"/>
      <c r="BG29" s="167"/>
      <c r="BJ29" s="178" t="s">
        <v>108</v>
      </c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</row>
    <row r="30" spans="3:146" ht="9.75" customHeight="1">
      <c r="C30" s="186"/>
      <c r="D30" s="187"/>
      <c r="E30" s="145"/>
      <c r="F30" s="145"/>
      <c r="G30" s="145"/>
      <c r="H30" s="145"/>
      <c r="I30" s="82"/>
      <c r="AS30" s="79"/>
      <c r="AT30" s="145"/>
      <c r="AU30" s="145"/>
      <c r="AV30" s="145"/>
      <c r="AW30" s="145"/>
      <c r="AX30" s="195"/>
      <c r="AY30" s="196"/>
      <c r="BB30" s="138"/>
      <c r="BC30" s="138"/>
      <c r="BD30" s="138"/>
      <c r="BE30" s="138"/>
      <c r="BF30" s="167"/>
      <c r="BG30" s="167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</row>
    <row r="31" spans="3:118" ht="9.75" customHeight="1" thickBot="1">
      <c r="C31" s="186"/>
      <c r="D31" s="187"/>
      <c r="E31" s="146"/>
      <c r="F31" s="146"/>
      <c r="G31" s="146"/>
      <c r="H31" s="146"/>
      <c r="I31" s="82"/>
      <c r="AS31" s="79"/>
      <c r="AT31" s="146"/>
      <c r="AU31" s="146"/>
      <c r="AV31" s="146"/>
      <c r="AW31" s="146"/>
      <c r="AX31" s="195"/>
      <c r="AY31" s="196"/>
      <c r="BB31" s="138"/>
      <c r="BC31" s="138"/>
      <c r="BD31" s="138"/>
      <c r="BE31" s="138"/>
      <c r="BF31" s="167"/>
      <c r="BG31" s="167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</row>
    <row r="32" spans="3:118" ht="9.75" customHeight="1">
      <c r="C32" s="186"/>
      <c r="D32" s="187"/>
      <c r="E32" s="148">
        <v>4</v>
      </c>
      <c r="F32" s="149"/>
      <c r="G32" s="149"/>
      <c r="H32" s="150"/>
      <c r="I32" s="82"/>
      <c r="AS32" s="79"/>
      <c r="AT32" s="148">
        <v>4</v>
      </c>
      <c r="AU32" s="149"/>
      <c r="AV32" s="149"/>
      <c r="AW32" s="149"/>
      <c r="AX32" s="195"/>
      <c r="AY32" s="196"/>
      <c r="AZ32" s="166">
        <f>AZ17</f>
        <v>2</v>
      </c>
      <c r="BA32" s="137"/>
      <c r="BB32" s="137">
        <f>AZ17</f>
        <v>2</v>
      </c>
      <c r="BC32" s="137"/>
      <c r="BD32" s="138"/>
      <c r="BE32" s="138"/>
      <c r="BF32" s="167"/>
      <c r="BG32" s="167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</row>
    <row r="33" spans="3:118" ht="9.75" customHeight="1" thickBot="1">
      <c r="C33" s="186"/>
      <c r="D33" s="187"/>
      <c r="E33" s="151"/>
      <c r="F33" s="152"/>
      <c r="G33" s="152"/>
      <c r="H33" s="153"/>
      <c r="I33" s="82"/>
      <c r="AS33" s="79"/>
      <c r="AT33" s="151"/>
      <c r="AU33" s="152"/>
      <c r="AV33" s="152"/>
      <c r="AW33" s="152"/>
      <c r="AX33" s="195"/>
      <c r="AY33" s="196"/>
      <c r="AZ33" s="166"/>
      <c r="BA33" s="137"/>
      <c r="BB33" s="137"/>
      <c r="BC33" s="137"/>
      <c r="BD33" s="138"/>
      <c r="BE33" s="138"/>
      <c r="BF33" s="167"/>
      <c r="BG33" s="167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</row>
    <row r="34" spans="3:118" ht="9.75" customHeight="1">
      <c r="C34" s="186"/>
      <c r="D34" s="187"/>
      <c r="E34" s="147"/>
      <c r="F34" s="147"/>
      <c r="G34" s="147"/>
      <c r="H34" s="147"/>
      <c r="I34" s="82"/>
      <c r="AS34" s="79"/>
      <c r="AT34" s="145"/>
      <c r="AU34" s="145"/>
      <c r="AV34" s="145"/>
      <c r="AW34" s="145"/>
      <c r="AX34" s="195"/>
      <c r="AY34" s="196"/>
      <c r="BB34" s="138">
        <f>BB19</f>
        <v>22</v>
      </c>
      <c r="BC34" s="138"/>
      <c r="BD34" s="138"/>
      <c r="BE34" s="138"/>
      <c r="BF34" s="167"/>
      <c r="BG34" s="167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</row>
    <row r="35" spans="3:118" ht="9.75" customHeight="1">
      <c r="C35" s="186"/>
      <c r="D35" s="187"/>
      <c r="E35" s="145"/>
      <c r="F35" s="145"/>
      <c r="G35" s="145"/>
      <c r="H35" s="145"/>
      <c r="I35" s="82"/>
      <c r="AS35" s="79"/>
      <c r="AT35" s="145"/>
      <c r="AU35" s="145"/>
      <c r="AV35" s="145"/>
      <c r="AW35" s="145"/>
      <c r="AX35" s="195"/>
      <c r="AY35" s="196"/>
      <c r="BB35" s="138"/>
      <c r="BC35" s="138"/>
      <c r="BD35" s="138"/>
      <c r="BE35" s="138"/>
      <c r="BF35" s="167"/>
      <c r="BG35" s="167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</row>
    <row r="36" spans="3:118" ht="9.75" customHeight="1">
      <c r="C36" s="186"/>
      <c r="D36" s="187"/>
      <c r="E36" s="145"/>
      <c r="F36" s="145"/>
      <c r="G36" s="145"/>
      <c r="H36" s="145"/>
      <c r="I36" s="82"/>
      <c r="AS36" s="79"/>
      <c r="AT36" s="145"/>
      <c r="AU36" s="145"/>
      <c r="AV36" s="145"/>
      <c r="AW36" s="145"/>
      <c r="AX36" s="195"/>
      <c r="AY36" s="196"/>
      <c r="BB36" s="138"/>
      <c r="BC36" s="138"/>
      <c r="BD36" s="138"/>
      <c r="BE36" s="138"/>
      <c r="BF36" s="167"/>
      <c r="BG36" s="167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</row>
    <row r="37" spans="3:118" ht="9.75" customHeight="1">
      <c r="C37" s="186"/>
      <c r="D37" s="187"/>
      <c r="E37" s="145"/>
      <c r="F37" s="145"/>
      <c r="G37" s="145"/>
      <c r="H37" s="145"/>
      <c r="I37" s="82"/>
      <c r="AS37" s="79"/>
      <c r="AT37" s="145"/>
      <c r="AU37" s="145"/>
      <c r="AV37" s="145"/>
      <c r="AW37" s="145"/>
      <c r="AX37" s="195"/>
      <c r="AY37" s="196"/>
      <c r="BB37" s="138"/>
      <c r="BC37" s="138"/>
      <c r="BD37" s="138"/>
      <c r="BE37" s="138"/>
      <c r="BF37" s="167"/>
      <c r="BG37" s="167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</row>
    <row r="38" spans="3:118" ht="9.75" customHeight="1">
      <c r="C38" s="186"/>
      <c r="D38" s="187"/>
      <c r="E38" s="145"/>
      <c r="F38" s="145"/>
      <c r="G38" s="145"/>
      <c r="H38" s="145"/>
      <c r="I38" s="82"/>
      <c r="AS38" s="79"/>
      <c r="AT38" s="145"/>
      <c r="AU38" s="145"/>
      <c r="AV38" s="145"/>
      <c r="AW38" s="145"/>
      <c r="AX38" s="195"/>
      <c r="AY38" s="196"/>
      <c r="BB38" s="138"/>
      <c r="BC38" s="138"/>
      <c r="BD38" s="138"/>
      <c r="BE38" s="138"/>
      <c r="BF38" s="167"/>
      <c r="BG38" s="167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</row>
    <row r="39" spans="3:118" ht="9.75" customHeight="1">
      <c r="C39" s="186"/>
      <c r="D39" s="187"/>
      <c r="E39" s="145"/>
      <c r="F39" s="145"/>
      <c r="G39" s="145"/>
      <c r="H39" s="145"/>
      <c r="I39" s="82"/>
      <c r="AS39" s="79"/>
      <c r="AT39" s="145"/>
      <c r="AU39" s="145"/>
      <c r="AV39" s="145"/>
      <c r="AW39" s="145"/>
      <c r="AX39" s="195"/>
      <c r="AY39" s="196"/>
      <c r="BB39" s="138"/>
      <c r="BC39" s="138"/>
      <c r="BD39" s="138"/>
      <c r="BE39" s="138"/>
      <c r="BF39" s="167"/>
      <c r="BG39" s="167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</row>
    <row r="40" spans="3:118" ht="9.75" customHeight="1">
      <c r="C40" s="186"/>
      <c r="D40" s="187"/>
      <c r="E40" s="145"/>
      <c r="F40" s="145"/>
      <c r="G40" s="145"/>
      <c r="H40" s="145"/>
      <c r="I40" s="82"/>
      <c r="AS40" s="79"/>
      <c r="AT40" s="145"/>
      <c r="AU40" s="145"/>
      <c r="AV40" s="145"/>
      <c r="AW40" s="145"/>
      <c r="AX40" s="195"/>
      <c r="AY40" s="196"/>
      <c r="BB40" s="138"/>
      <c r="BC40" s="138"/>
      <c r="BD40" s="138"/>
      <c r="BE40" s="138"/>
      <c r="BF40" s="167"/>
      <c r="BG40" s="167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</row>
    <row r="41" spans="3:118" ht="9.75" customHeight="1">
      <c r="C41" s="186"/>
      <c r="D41" s="187"/>
      <c r="E41" s="145"/>
      <c r="F41" s="145"/>
      <c r="G41" s="145"/>
      <c r="H41" s="145"/>
      <c r="I41" s="82"/>
      <c r="AS41" s="79"/>
      <c r="AT41" s="145"/>
      <c r="AU41" s="145"/>
      <c r="AV41" s="145"/>
      <c r="AW41" s="145"/>
      <c r="AX41" s="195"/>
      <c r="AY41" s="196"/>
      <c r="BB41" s="138"/>
      <c r="BC41" s="138"/>
      <c r="BD41" s="138"/>
      <c r="BE41" s="138"/>
      <c r="BF41" s="167"/>
      <c r="BG41" s="167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</row>
    <row r="42" spans="3:118" ht="9.75" customHeight="1">
      <c r="C42" s="186"/>
      <c r="D42" s="187"/>
      <c r="E42" s="145"/>
      <c r="F42" s="145"/>
      <c r="G42" s="145"/>
      <c r="H42" s="145"/>
      <c r="I42" s="82"/>
      <c r="AS42" s="79"/>
      <c r="AT42" s="145"/>
      <c r="AU42" s="145"/>
      <c r="AV42" s="145"/>
      <c r="AW42" s="145"/>
      <c r="AX42" s="195"/>
      <c r="AY42" s="196"/>
      <c r="BB42" s="138"/>
      <c r="BC42" s="138"/>
      <c r="BD42" s="138"/>
      <c r="BE42" s="138"/>
      <c r="BF42" s="167"/>
      <c r="BG42" s="167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</row>
    <row r="43" spans="3:118" ht="9.75" customHeight="1">
      <c r="C43" s="186"/>
      <c r="D43" s="187"/>
      <c r="E43" s="145"/>
      <c r="F43" s="145"/>
      <c r="G43" s="145"/>
      <c r="H43" s="145"/>
      <c r="I43" s="82"/>
      <c r="AS43" s="79"/>
      <c r="AT43" s="145"/>
      <c r="AU43" s="145"/>
      <c r="AV43" s="145"/>
      <c r="AW43" s="145"/>
      <c r="AX43" s="195"/>
      <c r="AY43" s="196"/>
      <c r="BB43" s="138"/>
      <c r="BC43" s="138"/>
      <c r="BD43" s="138"/>
      <c r="BE43" s="138"/>
      <c r="BF43" s="167"/>
      <c r="BG43" s="167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</row>
    <row r="44" spans="3:59" ht="9.75" customHeight="1">
      <c r="C44" s="186"/>
      <c r="D44" s="187"/>
      <c r="E44" s="145"/>
      <c r="F44" s="145"/>
      <c r="G44" s="145"/>
      <c r="H44" s="145"/>
      <c r="I44" s="82"/>
      <c r="AS44" s="79"/>
      <c r="AT44" s="145"/>
      <c r="AU44" s="145"/>
      <c r="AV44" s="145"/>
      <c r="AW44" s="145"/>
      <c r="AX44" s="195"/>
      <c r="AY44" s="196"/>
      <c r="BB44" s="138"/>
      <c r="BC44" s="138"/>
      <c r="BD44" s="138"/>
      <c r="BE44" s="138"/>
      <c r="BF44" s="167"/>
      <c r="BG44" s="167"/>
    </row>
    <row r="45" spans="3:59" ht="9.75" customHeight="1">
      <c r="C45" s="186"/>
      <c r="D45" s="187"/>
      <c r="E45" s="145"/>
      <c r="F45" s="145"/>
      <c r="G45" s="145"/>
      <c r="H45" s="145"/>
      <c r="I45" s="82"/>
      <c r="AS45" s="79"/>
      <c r="AT45" s="145"/>
      <c r="AU45" s="145"/>
      <c r="AV45" s="145"/>
      <c r="AW45" s="145"/>
      <c r="AX45" s="195"/>
      <c r="AY45" s="196"/>
      <c r="BB45" s="138"/>
      <c r="BC45" s="138"/>
      <c r="BD45" s="138"/>
      <c r="BE45" s="138"/>
      <c r="BF45" s="167"/>
      <c r="BG45" s="167"/>
    </row>
    <row r="46" spans="3:59" ht="9.75" customHeight="1" thickBot="1">
      <c r="C46" s="186"/>
      <c r="D46" s="187"/>
      <c r="E46" s="146"/>
      <c r="F46" s="146"/>
      <c r="G46" s="146"/>
      <c r="H46" s="146"/>
      <c r="I46" s="82"/>
      <c r="AS46" s="79"/>
      <c r="AT46" s="146"/>
      <c r="AU46" s="146"/>
      <c r="AV46" s="146"/>
      <c r="AW46" s="146"/>
      <c r="AX46" s="195"/>
      <c r="AY46" s="196"/>
      <c r="BB46" s="138"/>
      <c r="BC46" s="138"/>
      <c r="BD46" s="138"/>
      <c r="BE46" s="138"/>
      <c r="BF46" s="167"/>
      <c r="BG46" s="167"/>
    </row>
    <row r="47" spans="3:59" ht="9.75" customHeight="1">
      <c r="C47" s="186"/>
      <c r="D47" s="187"/>
      <c r="E47" s="148">
        <v>4</v>
      </c>
      <c r="F47" s="149"/>
      <c r="G47" s="149"/>
      <c r="H47" s="150"/>
      <c r="I47" s="82"/>
      <c r="AS47" s="79"/>
      <c r="AT47" s="148">
        <v>4</v>
      </c>
      <c r="AU47" s="149"/>
      <c r="AV47" s="149"/>
      <c r="AW47" s="149"/>
      <c r="AX47" s="195"/>
      <c r="AY47" s="196"/>
      <c r="AZ47" s="166">
        <f>AZ32</f>
        <v>2</v>
      </c>
      <c r="BA47" s="137"/>
      <c r="BB47" s="137">
        <f>BB32</f>
        <v>2</v>
      </c>
      <c r="BC47" s="137"/>
      <c r="BD47" s="138"/>
      <c r="BE47" s="138"/>
      <c r="BF47" s="167"/>
      <c r="BG47" s="167"/>
    </row>
    <row r="48" spans="3:59" ht="9.75" customHeight="1" thickBot="1">
      <c r="C48" s="186"/>
      <c r="D48" s="187"/>
      <c r="E48" s="151"/>
      <c r="F48" s="152"/>
      <c r="G48" s="152"/>
      <c r="H48" s="153"/>
      <c r="I48" s="82"/>
      <c r="AS48" s="79"/>
      <c r="AT48" s="151"/>
      <c r="AU48" s="152"/>
      <c r="AV48" s="152"/>
      <c r="AW48" s="152"/>
      <c r="AX48" s="195"/>
      <c r="AY48" s="196"/>
      <c r="AZ48" s="166"/>
      <c r="BA48" s="137"/>
      <c r="BB48" s="137"/>
      <c r="BC48" s="137"/>
      <c r="BD48" s="138"/>
      <c r="BE48" s="138"/>
      <c r="BF48" s="167"/>
      <c r="BG48" s="167"/>
    </row>
    <row r="49" spans="3:59" ht="9.75" customHeight="1">
      <c r="C49" s="186"/>
      <c r="D49" s="187"/>
      <c r="E49" s="147"/>
      <c r="F49" s="147"/>
      <c r="G49" s="147"/>
      <c r="H49" s="147"/>
      <c r="I49" s="82"/>
      <c r="AS49" s="79"/>
      <c r="AT49" s="145"/>
      <c r="AU49" s="145"/>
      <c r="AV49" s="145"/>
      <c r="AW49" s="145"/>
      <c r="AX49" s="195"/>
      <c r="AY49" s="196"/>
      <c r="BB49" s="138">
        <f>BB34</f>
        <v>22</v>
      </c>
      <c r="BC49" s="138"/>
      <c r="BD49" s="138"/>
      <c r="BE49" s="138"/>
      <c r="BF49" s="167"/>
      <c r="BG49" s="167"/>
    </row>
    <row r="50" spans="3:59" ht="9.75" customHeight="1">
      <c r="C50" s="186"/>
      <c r="D50" s="187"/>
      <c r="E50" s="145"/>
      <c r="F50" s="145"/>
      <c r="G50" s="145"/>
      <c r="H50" s="145"/>
      <c r="I50" s="82"/>
      <c r="AS50" s="79"/>
      <c r="AT50" s="145"/>
      <c r="AU50" s="145"/>
      <c r="AV50" s="145"/>
      <c r="AW50" s="145"/>
      <c r="AX50" s="195"/>
      <c r="AY50" s="196"/>
      <c r="BB50" s="138"/>
      <c r="BC50" s="138"/>
      <c r="BD50" s="138"/>
      <c r="BE50" s="138"/>
      <c r="BF50" s="167"/>
      <c r="BG50" s="167"/>
    </row>
    <row r="51" spans="3:59" ht="9.75" customHeight="1">
      <c r="C51" s="186"/>
      <c r="D51" s="187"/>
      <c r="E51" s="145"/>
      <c r="F51" s="145"/>
      <c r="G51" s="145"/>
      <c r="H51" s="145"/>
      <c r="I51" s="82"/>
      <c r="AS51" s="79"/>
      <c r="AT51" s="145"/>
      <c r="AU51" s="145"/>
      <c r="AV51" s="145"/>
      <c r="AW51" s="145"/>
      <c r="AX51" s="195"/>
      <c r="AY51" s="196"/>
      <c r="BB51" s="138"/>
      <c r="BC51" s="138"/>
      <c r="BD51" s="138"/>
      <c r="BE51" s="138"/>
      <c r="BF51" s="167"/>
      <c r="BG51" s="167"/>
    </row>
    <row r="52" spans="3:59" ht="9.75" customHeight="1">
      <c r="C52" s="186"/>
      <c r="D52" s="187"/>
      <c r="E52" s="145"/>
      <c r="F52" s="145"/>
      <c r="G52" s="145"/>
      <c r="H52" s="145"/>
      <c r="I52" s="82"/>
      <c r="AS52" s="79"/>
      <c r="AT52" s="145"/>
      <c r="AU52" s="145"/>
      <c r="AV52" s="145"/>
      <c r="AW52" s="145"/>
      <c r="AX52" s="195"/>
      <c r="AY52" s="196"/>
      <c r="BB52" s="138"/>
      <c r="BC52" s="138"/>
      <c r="BD52" s="138"/>
      <c r="BE52" s="138"/>
      <c r="BF52" s="167"/>
      <c r="BG52" s="167"/>
    </row>
    <row r="53" spans="3:89" ht="9.75" customHeight="1">
      <c r="C53" s="186"/>
      <c r="D53" s="187"/>
      <c r="E53" s="145"/>
      <c r="F53" s="145"/>
      <c r="G53" s="145"/>
      <c r="H53" s="145"/>
      <c r="I53" s="82"/>
      <c r="AS53" s="79"/>
      <c r="AT53" s="145"/>
      <c r="AU53" s="145"/>
      <c r="AV53" s="145"/>
      <c r="AW53" s="145"/>
      <c r="AX53" s="195"/>
      <c r="AY53" s="196"/>
      <c r="BB53" s="138"/>
      <c r="BC53" s="138"/>
      <c r="BD53" s="138"/>
      <c r="BE53" s="138"/>
      <c r="BF53" s="167"/>
      <c r="BG53" s="167"/>
      <c r="CK53" s="96"/>
    </row>
    <row r="54" spans="3:59" ht="9.75" customHeight="1">
      <c r="C54" s="186"/>
      <c r="D54" s="187"/>
      <c r="E54" s="145"/>
      <c r="F54" s="145"/>
      <c r="G54" s="145"/>
      <c r="H54" s="145"/>
      <c r="I54" s="82"/>
      <c r="AS54" s="79"/>
      <c r="AT54" s="145"/>
      <c r="AU54" s="145"/>
      <c r="AV54" s="145"/>
      <c r="AW54" s="145"/>
      <c r="AX54" s="195"/>
      <c r="AY54" s="196"/>
      <c r="BB54" s="138"/>
      <c r="BC54" s="138"/>
      <c r="BD54" s="138"/>
      <c r="BE54" s="138"/>
      <c r="BF54" s="167"/>
      <c r="BG54" s="167"/>
    </row>
    <row r="55" spans="3:59" ht="9.75" customHeight="1">
      <c r="C55" s="186"/>
      <c r="D55" s="187"/>
      <c r="E55" s="145"/>
      <c r="F55" s="145"/>
      <c r="G55" s="145"/>
      <c r="H55" s="145"/>
      <c r="I55" s="82"/>
      <c r="AS55" s="79"/>
      <c r="AT55" s="145"/>
      <c r="AU55" s="145"/>
      <c r="AV55" s="145"/>
      <c r="AW55" s="145"/>
      <c r="AX55" s="195"/>
      <c r="AY55" s="196"/>
      <c r="BB55" s="138"/>
      <c r="BC55" s="138"/>
      <c r="BD55" s="138"/>
      <c r="BE55" s="138"/>
      <c r="BF55" s="167"/>
      <c r="BG55" s="167"/>
    </row>
    <row r="56" spans="3:59" ht="9.75" customHeight="1">
      <c r="C56" s="186"/>
      <c r="D56" s="187"/>
      <c r="E56" s="145"/>
      <c r="F56" s="145"/>
      <c r="G56" s="145"/>
      <c r="H56" s="145"/>
      <c r="I56" s="82"/>
      <c r="AS56" s="79"/>
      <c r="AT56" s="145"/>
      <c r="AU56" s="145"/>
      <c r="AV56" s="145"/>
      <c r="AW56" s="145"/>
      <c r="AX56" s="195"/>
      <c r="AY56" s="196"/>
      <c r="BB56" s="138"/>
      <c r="BC56" s="138"/>
      <c r="BD56" s="138"/>
      <c r="BE56" s="138"/>
      <c r="BF56" s="167"/>
      <c r="BG56" s="167"/>
    </row>
    <row r="57" spans="3:59" ht="9.75" customHeight="1">
      <c r="C57" s="186"/>
      <c r="D57" s="187"/>
      <c r="E57" s="145"/>
      <c r="F57" s="145"/>
      <c r="G57" s="145"/>
      <c r="H57" s="145"/>
      <c r="I57" s="82"/>
      <c r="AS57" s="79"/>
      <c r="AT57" s="145"/>
      <c r="AU57" s="145"/>
      <c r="AV57" s="145"/>
      <c r="AW57" s="145"/>
      <c r="AX57" s="195"/>
      <c r="AY57" s="196"/>
      <c r="BB57" s="138"/>
      <c r="BC57" s="138"/>
      <c r="BD57" s="138"/>
      <c r="BE57" s="138"/>
      <c r="BF57" s="167"/>
      <c r="BG57" s="167"/>
    </row>
    <row r="58" spans="3:59" ht="9.75" customHeight="1">
      <c r="C58" s="186"/>
      <c r="D58" s="187"/>
      <c r="E58" s="145"/>
      <c r="F58" s="145"/>
      <c r="G58" s="145"/>
      <c r="H58" s="145"/>
      <c r="I58" s="82"/>
      <c r="AS58" s="79"/>
      <c r="AT58" s="145"/>
      <c r="AU58" s="145"/>
      <c r="AV58" s="145"/>
      <c r="AW58" s="145"/>
      <c r="AX58" s="195"/>
      <c r="AY58" s="196"/>
      <c r="BB58" s="138"/>
      <c r="BC58" s="138"/>
      <c r="BD58" s="138"/>
      <c r="BE58" s="138"/>
      <c r="BF58" s="167"/>
      <c r="BG58" s="167"/>
    </row>
    <row r="59" spans="3:59" ht="9.75" customHeight="1">
      <c r="C59" s="186"/>
      <c r="D59" s="187"/>
      <c r="E59" s="145"/>
      <c r="F59" s="145"/>
      <c r="G59" s="145"/>
      <c r="H59" s="145"/>
      <c r="I59" s="82"/>
      <c r="AS59" s="79"/>
      <c r="AT59" s="145"/>
      <c r="AU59" s="145"/>
      <c r="AV59" s="145"/>
      <c r="AW59" s="145"/>
      <c r="AX59" s="195"/>
      <c r="AY59" s="196"/>
      <c r="BB59" s="138"/>
      <c r="BC59" s="138"/>
      <c r="BD59" s="138"/>
      <c r="BE59" s="138"/>
      <c r="BF59" s="167"/>
      <c r="BG59" s="167"/>
    </row>
    <row r="60" spans="3:59" ht="9.75" customHeight="1">
      <c r="C60" s="186"/>
      <c r="D60" s="187"/>
      <c r="E60" s="145"/>
      <c r="F60" s="145"/>
      <c r="G60" s="145"/>
      <c r="H60" s="145"/>
      <c r="I60" s="82"/>
      <c r="AS60" s="79"/>
      <c r="AT60" s="145"/>
      <c r="AU60" s="145"/>
      <c r="AV60" s="145"/>
      <c r="AW60" s="145"/>
      <c r="AX60" s="195"/>
      <c r="AY60" s="196"/>
      <c r="BB60" s="138"/>
      <c r="BC60" s="138"/>
      <c r="BD60" s="138"/>
      <c r="BE60" s="138"/>
      <c r="BF60" s="167"/>
      <c r="BG60" s="167"/>
    </row>
    <row r="61" spans="3:59" ht="9.75" customHeight="1" thickBot="1">
      <c r="C61" s="188"/>
      <c r="D61" s="189"/>
      <c r="E61" s="146"/>
      <c r="F61" s="146"/>
      <c r="G61" s="146"/>
      <c r="H61" s="146"/>
      <c r="I61" s="83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5"/>
      <c r="AT61" s="146"/>
      <c r="AU61" s="146"/>
      <c r="AV61" s="146"/>
      <c r="AW61" s="146"/>
      <c r="AX61" s="192"/>
      <c r="AY61" s="194"/>
      <c r="BB61" s="138"/>
      <c r="BC61" s="138"/>
      <c r="BD61" s="138"/>
      <c r="BE61" s="138"/>
      <c r="BF61" s="167"/>
      <c r="BG61" s="167"/>
    </row>
    <row r="62" spans="3:59" ht="9.75" customHeight="1">
      <c r="C62" s="86"/>
      <c r="D62" s="87"/>
      <c r="E62" s="149">
        <v>1</v>
      </c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94"/>
      <c r="AY62" s="95"/>
      <c r="BF62" s="167"/>
      <c r="BG62" s="167"/>
    </row>
    <row r="63" spans="3:59" ht="9.75" customHeight="1" thickBot="1">
      <c r="C63" s="88"/>
      <c r="D63" s="89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89"/>
      <c r="AY63" s="90"/>
      <c r="BF63" s="167"/>
      <c r="BG63" s="167"/>
    </row>
    <row r="64" spans="5:49" ht="9.75" customHeight="1">
      <c r="E64" s="121">
        <f>Feuil1!B41</f>
        <v>5</v>
      </c>
      <c r="F64" s="121"/>
      <c r="G64" s="121"/>
      <c r="H64" s="121"/>
      <c r="I64" s="122">
        <v>46</v>
      </c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1">
        <f>E64</f>
        <v>5</v>
      </c>
      <c r="AU64" s="121"/>
      <c r="AV64" s="121"/>
      <c r="AW64" s="121"/>
    </row>
    <row r="65" spans="5:49" ht="9.75" customHeight="1">
      <c r="E65" s="137"/>
      <c r="F65" s="137"/>
      <c r="G65" s="137"/>
      <c r="H65" s="137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37"/>
      <c r="AU65" s="137"/>
      <c r="AV65" s="137"/>
      <c r="AW65" s="137"/>
    </row>
    <row r="66" spans="5:49" ht="9.75" customHeight="1">
      <c r="E66" s="137">
        <f>I64+2*E64</f>
        <v>56</v>
      </c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</row>
    <row r="67" spans="5:49" ht="9.75" customHeight="1"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</row>
    <row r="68" spans="3:51" ht="9.75" customHeight="1">
      <c r="C68" s="137">
        <f>E66+2*BB47</f>
        <v>60</v>
      </c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</row>
    <row r="69" spans="3:51" ht="9.75" customHeight="1"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</row>
    <row r="71" spans="63:93" ht="9.75" customHeight="1" thickBot="1"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</row>
    <row r="72" spans="3:93" ht="9.75" customHeight="1">
      <c r="C72" s="148">
        <v>3</v>
      </c>
      <c r="D72" s="207"/>
      <c r="E72" s="223">
        <v>5</v>
      </c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224"/>
      <c r="AX72" s="212">
        <v>3</v>
      </c>
      <c r="AY72" s="213"/>
      <c r="BF72" s="138">
        <f>BD74+2*BB47</f>
        <v>56.32762157607924</v>
      </c>
      <c r="BG72" s="138"/>
      <c r="BK72" s="91"/>
      <c r="BL72" s="99"/>
      <c r="BM72" s="99"/>
      <c r="BN72" s="99"/>
      <c r="BO72" s="99"/>
      <c r="BP72" s="99"/>
      <c r="BQ72" s="99"/>
      <c r="BR72" s="99"/>
      <c r="BS72" s="99"/>
      <c r="BT72" s="99"/>
      <c r="BU72" s="100">
        <f>V74+V109+E72+AT72</f>
        <v>5</v>
      </c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91"/>
      <c r="CK72" s="91"/>
      <c r="CL72" s="91"/>
      <c r="CM72" s="91"/>
      <c r="CN72" s="91"/>
      <c r="CO72" s="91"/>
    </row>
    <row r="73" spans="3:93" ht="9.75" customHeight="1" thickBot="1">
      <c r="C73" s="208"/>
      <c r="D73" s="209"/>
      <c r="E73" s="225"/>
      <c r="F73" s="225"/>
      <c r="G73" s="225"/>
      <c r="H73" s="225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5"/>
      <c r="AU73" s="225"/>
      <c r="AV73" s="225"/>
      <c r="AW73" s="225"/>
      <c r="AX73" s="214"/>
      <c r="AY73" s="215"/>
      <c r="BF73" s="138"/>
      <c r="BG73" s="138"/>
      <c r="BK73" s="91"/>
      <c r="BL73" s="99"/>
      <c r="BM73" s="99"/>
      <c r="BN73" s="99"/>
      <c r="BO73" s="99"/>
      <c r="BP73" s="99"/>
      <c r="BQ73" s="99"/>
      <c r="BR73" s="99"/>
      <c r="BS73" s="99"/>
      <c r="BT73" s="99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91"/>
      <c r="CK73" s="91"/>
      <c r="CL73" s="91"/>
      <c r="CM73" s="91"/>
      <c r="CN73" s="91"/>
      <c r="CO73" s="91"/>
    </row>
    <row r="74" spans="3:93" ht="9.75" customHeight="1">
      <c r="C74" s="208"/>
      <c r="D74" s="209"/>
      <c r="E74" s="227">
        <v>4</v>
      </c>
      <c r="F74" s="228"/>
      <c r="G74" s="228"/>
      <c r="H74" s="229"/>
      <c r="I74" s="219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7">
        <v>4</v>
      </c>
      <c r="AU74" s="233"/>
      <c r="AV74" s="233"/>
      <c r="AW74" s="233"/>
      <c r="AX74" s="214"/>
      <c r="AY74" s="215"/>
      <c r="BB74" s="138">
        <f>Feuil1!B36</f>
        <v>35.75928418448896</v>
      </c>
      <c r="BC74" s="246"/>
      <c r="BD74" s="138">
        <f>Feuil1!B35</f>
        <v>52.32762157607924</v>
      </c>
      <c r="BE74" s="138"/>
      <c r="BF74" s="138"/>
      <c r="BG74" s="138"/>
      <c r="BK74" s="91"/>
      <c r="BL74" s="99"/>
      <c r="BM74" s="99"/>
      <c r="BN74" s="99"/>
      <c r="BO74" s="99"/>
      <c r="BP74" s="99"/>
      <c r="BQ74" s="99"/>
      <c r="BR74" s="99"/>
      <c r="BS74" s="99"/>
      <c r="BT74" s="99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91"/>
      <c r="CK74" s="91"/>
      <c r="CL74" s="91"/>
      <c r="CM74" s="91"/>
      <c r="CN74" s="91"/>
      <c r="CO74" s="91"/>
    </row>
    <row r="75" spans="3:93" ht="9.75" customHeight="1">
      <c r="C75" s="208"/>
      <c r="D75" s="209"/>
      <c r="E75" s="230"/>
      <c r="F75" s="231"/>
      <c r="G75" s="231"/>
      <c r="H75" s="232"/>
      <c r="I75" s="221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34"/>
      <c r="AU75" s="234"/>
      <c r="AV75" s="234"/>
      <c r="AW75" s="235"/>
      <c r="AX75" s="214"/>
      <c r="AY75" s="215"/>
      <c r="BB75" s="246"/>
      <c r="BC75" s="246"/>
      <c r="BD75" s="138"/>
      <c r="BE75" s="138"/>
      <c r="BF75" s="138"/>
      <c r="BG75" s="138"/>
      <c r="BK75" s="91"/>
      <c r="BL75" s="99"/>
      <c r="BM75" s="99"/>
      <c r="BN75" s="99"/>
      <c r="BO75" s="99"/>
      <c r="BP75" s="99"/>
      <c r="BQ75" s="99"/>
      <c r="BR75" s="99"/>
      <c r="BS75" s="99"/>
      <c r="BT75" s="99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91"/>
      <c r="CK75" s="91"/>
      <c r="CL75" s="91"/>
      <c r="CM75" s="91"/>
      <c r="CN75" s="91"/>
      <c r="CO75" s="91"/>
    </row>
    <row r="76" spans="3:93" ht="9.75" customHeight="1">
      <c r="C76" s="208"/>
      <c r="D76" s="209"/>
      <c r="E76" s="230"/>
      <c r="F76" s="231"/>
      <c r="G76" s="231"/>
      <c r="H76" s="232"/>
      <c r="I76" s="221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34"/>
      <c r="AU76" s="234"/>
      <c r="AV76" s="234"/>
      <c r="AW76" s="235"/>
      <c r="AX76" s="214"/>
      <c r="AY76" s="215"/>
      <c r="BB76" s="246"/>
      <c r="BC76" s="246"/>
      <c r="BD76" s="138"/>
      <c r="BE76" s="138"/>
      <c r="BF76" s="138"/>
      <c r="BG76" s="138"/>
      <c r="BK76" s="91"/>
      <c r="BL76" s="99"/>
      <c r="BM76" s="99"/>
      <c r="BN76" s="99"/>
      <c r="BO76" s="99"/>
      <c r="BP76" s="99"/>
      <c r="BQ76" s="99"/>
      <c r="BR76" s="99"/>
      <c r="BS76" s="99"/>
      <c r="BT76" s="99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91"/>
      <c r="CK76" s="91"/>
      <c r="CL76" s="91"/>
      <c r="CM76" s="91"/>
      <c r="CN76" s="91"/>
      <c r="CO76" s="91"/>
    </row>
    <row r="77" spans="3:93" ht="9.75" customHeight="1" thickBot="1">
      <c r="C77" s="208"/>
      <c r="D77" s="209"/>
      <c r="E77" s="230"/>
      <c r="F77" s="231"/>
      <c r="G77" s="231"/>
      <c r="H77" s="232"/>
      <c r="I77" s="221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34"/>
      <c r="AU77" s="234"/>
      <c r="AV77" s="234"/>
      <c r="AW77" s="235"/>
      <c r="AX77" s="214"/>
      <c r="AY77" s="215"/>
      <c r="BB77" s="246"/>
      <c r="BC77" s="246"/>
      <c r="BD77" s="138"/>
      <c r="BE77" s="138"/>
      <c r="BF77" s="138"/>
      <c r="BG77" s="138"/>
      <c r="BK77" s="91"/>
      <c r="BL77" s="99"/>
      <c r="BM77" s="99"/>
      <c r="BN77" s="99"/>
      <c r="BO77" s="99"/>
      <c r="BP77" s="99"/>
      <c r="BQ77" s="99"/>
      <c r="BR77" s="99"/>
      <c r="BS77" s="99"/>
      <c r="BT77" s="99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91"/>
      <c r="CK77" s="91"/>
      <c r="CL77" s="91"/>
      <c r="CM77" s="91"/>
      <c r="CN77" s="91"/>
      <c r="CO77" s="91"/>
    </row>
    <row r="78" spans="3:93" ht="9.75" customHeight="1">
      <c r="C78" s="208"/>
      <c r="D78" s="209"/>
      <c r="E78" s="109"/>
      <c r="F78" s="109"/>
      <c r="G78" s="109"/>
      <c r="H78" s="110"/>
      <c r="I78" s="148">
        <v>6</v>
      </c>
      <c r="J78" s="207"/>
      <c r="K78" s="237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3"/>
      <c r="AR78" s="218">
        <v>6</v>
      </c>
      <c r="AS78" s="185"/>
      <c r="AT78" s="105"/>
      <c r="AU78" s="105"/>
      <c r="AV78" s="105"/>
      <c r="AW78" s="105"/>
      <c r="AX78" s="214"/>
      <c r="AY78" s="215"/>
      <c r="BB78" s="246"/>
      <c r="BC78" s="246"/>
      <c r="BD78" s="138"/>
      <c r="BE78" s="138"/>
      <c r="BF78" s="138"/>
      <c r="BG78" s="138"/>
      <c r="BK78" s="91"/>
      <c r="BL78" s="99"/>
      <c r="BM78" s="99"/>
      <c r="BN78" s="99"/>
      <c r="BO78" s="99"/>
      <c r="BP78" s="99"/>
      <c r="BQ78" s="99"/>
      <c r="BR78" s="99"/>
      <c r="BS78" s="99"/>
      <c r="BT78" s="99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91"/>
      <c r="CK78" s="91"/>
      <c r="CL78" s="91"/>
      <c r="CM78" s="91"/>
      <c r="CN78" s="91"/>
      <c r="CO78" s="91"/>
    </row>
    <row r="79" spans="3:93" ht="9.75" customHeight="1">
      <c r="C79" s="208"/>
      <c r="D79" s="209"/>
      <c r="E79" s="111"/>
      <c r="F79" s="111"/>
      <c r="G79" s="111"/>
      <c r="H79" s="110"/>
      <c r="I79" s="208"/>
      <c r="J79" s="209"/>
      <c r="K79" s="239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3"/>
      <c r="AR79" s="186"/>
      <c r="AS79" s="187"/>
      <c r="AT79" s="105"/>
      <c r="AU79" s="105"/>
      <c r="AV79" s="105"/>
      <c r="AW79" s="105"/>
      <c r="AX79" s="214"/>
      <c r="AY79" s="215"/>
      <c r="BB79" s="246"/>
      <c r="BC79" s="246"/>
      <c r="BD79" s="138"/>
      <c r="BE79" s="138"/>
      <c r="BF79" s="138"/>
      <c r="BG79" s="138"/>
      <c r="BK79" s="91"/>
      <c r="BL79" s="99"/>
      <c r="BM79" s="99"/>
      <c r="BN79" s="99"/>
      <c r="BO79" s="99"/>
      <c r="BP79" s="99"/>
      <c r="BQ79" s="99"/>
      <c r="BR79" s="99"/>
      <c r="BS79" s="99"/>
      <c r="BT79" s="99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91"/>
      <c r="CK79" s="91"/>
      <c r="CL79" s="91"/>
      <c r="CM79" s="91"/>
      <c r="CN79" s="91"/>
      <c r="CO79" s="91"/>
    </row>
    <row r="80" spans="3:93" ht="9.75" customHeight="1">
      <c r="C80" s="208"/>
      <c r="D80" s="209"/>
      <c r="E80" s="109"/>
      <c r="F80" s="109"/>
      <c r="G80" s="109"/>
      <c r="H80" s="110"/>
      <c r="I80" s="208"/>
      <c r="J80" s="209"/>
      <c r="K80" s="239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3"/>
      <c r="AR80" s="186"/>
      <c r="AS80" s="187"/>
      <c r="AT80" s="105"/>
      <c r="AU80" s="105"/>
      <c r="AV80" s="105"/>
      <c r="AW80" s="105"/>
      <c r="AX80" s="214"/>
      <c r="AY80" s="215"/>
      <c r="BB80" s="246"/>
      <c r="BC80" s="246"/>
      <c r="BD80" s="138"/>
      <c r="BE80" s="138"/>
      <c r="BF80" s="138"/>
      <c r="BG80" s="138"/>
      <c r="BK80" s="91"/>
      <c r="BL80" s="102"/>
      <c r="BM80" s="102"/>
      <c r="BN80" s="102"/>
      <c r="BO80" s="102"/>
      <c r="BP80" s="102"/>
      <c r="BQ80" s="102"/>
      <c r="BR80" s="102"/>
      <c r="BS80" s="102"/>
      <c r="BT80" s="102"/>
      <c r="BU80" s="103">
        <f>1000*Feuil1!B50/ОнкенББ!BU72</f>
        <v>73109.60604992163</v>
      </c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91"/>
      <c r="CK80" s="91"/>
      <c r="CL80" s="91"/>
      <c r="CM80" s="91"/>
      <c r="CN80" s="91"/>
      <c r="CO80" s="91"/>
    </row>
    <row r="81" spans="3:93" ht="9.75" customHeight="1">
      <c r="C81" s="208"/>
      <c r="D81" s="209"/>
      <c r="E81" s="109"/>
      <c r="F81" s="109"/>
      <c r="G81" s="109"/>
      <c r="H81" s="110"/>
      <c r="I81" s="208"/>
      <c r="J81" s="209"/>
      <c r="K81" s="239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3"/>
      <c r="AR81" s="186"/>
      <c r="AS81" s="187"/>
      <c r="AT81" s="105"/>
      <c r="AU81" s="105"/>
      <c r="AV81" s="105"/>
      <c r="AW81" s="105"/>
      <c r="AX81" s="214"/>
      <c r="AY81" s="215"/>
      <c r="BB81" s="246"/>
      <c r="BC81" s="246"/>
      <c r="BD81" s="138"/>
      <c r="BE81" s="138"/>
      <c r="BF81" s="138"/>
      <c r="BG81" s="138"/>
      <c r="BK81" s="91"/>
      <c r="BL81" s="102"/>
      <c r="BM81" s="102"/>
      <c r="BN81" s="102"/>
      <c r="BO81" s="102"/>
      <c r="BP81" s="102"/>
      <c r="BQ81" s="102"/>
      <c r="BR81" s="102"/>
      <c r="BS81" s="102"/>
      <c r="BT81" s="102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91"/>
      <c r="CK81" s="91"/>
      <c r="CL81" s="91"/>
      <c r="CM81" s="91"/>
      <c r="CN81" s="91"/>
      <c r="CO81" s="91"/>
    </row>
    <row r="82" spans="3:93" ht="9.75" customHeight="1">
      <c r="C82" s="208"/>
      <c r="D82" s="209"/>
      <c r="E82" s="109"/>
      <c r="F82" s="109"/>
      <c r="G82" s="109"/>
      <c r="H82" s="110"/>
      <c r="I82" s="208"/>
      <c r="J82" s="209"/>
      <c r="K82" s="239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3"/>
      <c r="AR82" s="186"/>
      <c r="AS82" s="187"/>
      <c r="AT82" s="105"/>
      <c r="AU82" s="105"/>
      <c r="AV82" s="105"/>
      <c r="AW82" s="105"/>
      <c r="AX82" s="214"/>
      <c r="AY82" s="215"/>
      <c r="BB82" s="246"/>
      <c r="BC82" s="246"/>
      <c r="BD82" s="138"/>
      <c r="BE82" s="138"/>
      <c r="BF82" s="138"/>
      <c r="BG82" s="138"/>
      <c r="BK82" s="91"/>
      <c r="BL82" s="102"/>
      <c r="BM82" s="102"/>
      <c r="BN82" s="102"/>
      <c r="BO82" s="102"/>
      <c r="BP82" s="102"/>
      <c r="BQ82" s="102"/>
      <c r="BR82" s="102"/>
      <c r="BS82" s="102"/>
      <c r="BT82" s="102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91"/>
      <c r="CK82" s="91"/>
      <c r="CL82" s="91"/>
      <c r="CM82" s="91"/>
      <c r="CN82" s="91"/>
      <c r="CO82" s="91"/>
    </row>
    <row r="83" spans="3:93" ht="9.75" customHeight="1">
      <c r="C83" s="208"/>
      <c r="D83" s="209"/>
      <c r="E83" s="109"/>
      <c r="F83" s="109"/>
      <c r="G83" s="109"/>
      <c r="H83" s="110"/>
      <c r="I83" s="208"/>
      <c r="J83" s="209"/>
      <c r="K83" s="239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3"/>
      <c r="AR83" s="186"/>
      <c r="AS83" s="187"/>
      <c r="AT83" s="105"/>
      <c r="AU83" s="105"/>
      <c r="AV83" s="105"/>
      <c r="AW83" s="105"/>
      <c r="AX83" s="214"/>
      <c r="AY83" s="215"/>
      <c r="BB83" s="246"/>
      <c r="BC83" s="246"/>
      <c r="BD83" s="138"/>
      <c r="BE83" s="138"/>
      <c r="BF83" s="138"/>
      <c r="BG83" s="138"/>
      <c r="BK83" s="91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1"/>
      <c r="CK83" s="91"/>
      <c r="CL83" s="91"/>
      <c r="CM83" s="91"/>
      <c r="CN83" s="91"/>
      <c r="CO83" s="91"/>
    </row>
    <row r="84" spans="3:93" ht="9.75" customHeight="1">
      <c r="C84" s="208"/>
      <c r="D84" s="209"/>
      <c r="E84" s="109"/>
      <c r="F84" s="109"/>
      <c r="G84" s="109"/>
      <c r="H84" s="110"/>
      <c r="I84" s="208"/>
      <c r="J84" s="209"/>
      <c r="K84" s="239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3"/>
      <c r="AR84" s="186"/>
      <c r="AS84" s="187"/>
      <c r="AT84" s="105"/>
      <c r="AU84" s="105"/>
      <c r="AV84" s="105"/>
      <c r="AW84" s="105"/>
      <c r="AX84" s="214"/>
      <c r="AY84" s="215"/>
      <c r="BB84" s="246"/>
      <c r="BC84" s="246"/>
      <c r="BD84" s="138"/>
      <c r="BE84" s="138"/>
      <c r="BF84" s="138"/>
      <c r="BG84" s="138"/>
      <c r="BK84" s="91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1"/>
      <c r="CK84" s="91"/>
      <c r="CL84" s="91"/>
      <c r="CM84" s="91"/>
      <c r="CN84" s="91"/>
      <c r="CO84" s="91"/>
    </row>
    <row r="85" spans="3:93" ht="9.75" customHeight="1">
      <c r="C85" s="208"/>
      <c r="D85" s="209"/>
      <c r="E85" s="109"/>
      <c r="F85" s="109"/>
      <c r="G85" s="109"/>
      <c r="H85" s="110"/>
      <c r="I85" s="208"/>
      <c r="J85" s="209"/>
      <c r="K85" s="239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3"/>
      <c r="AR85" s="186"/>
      <c r="AS85" s="187"/>
      <c r="AT85" s="105"/>
      <c r="AU85" s="105"/>
      <c r="AV85" s="105"/>
      <c r="AW85" s="105"/>
      <c r="AX85" s="214"/>
      <c r="AY85" s="215"/>
      <c r="BB85" s="246"/>
      <c r="BC85" s="246"/>
      <c r="BD85" s="138"/>
      <c r="BE85" s="138"/>
      <c r="BF85" s="138"/>
      <c r="BG85" s="138"/>
      <c r="BK85" s="91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1"/>
      <c r="CK85" s="91"/>
      <c r="CL85" s="91"/>
      <c r="CM85" s="91"/>
      <c r="CN85" s="91"/>
      <c r="CO85" s="91"/>
    </row>
    <row r="86" spans="3:93" ht="9.75" customHeight="1">
      <c r="C86" s="208"/>
      <c r="D86" s="209"/>
      <c r="E86" s="109"/>
      <c r="F86" s="109"/>
      <c r="G86" s="109"/>
      <c r="H86" s="110"/>
      <c r="I86" s="208"/>
      <c r="J86" s="209"/>
      <c r="K86" s="239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3"/>
      <c r="AR86" s="186"/>
      <c r="AS86" s="187"/>
      <c r="AT86" s="105"/>
      <c r="AU86" s="105"/>
      <c r="AV86" s="105"/>
      <c r="AW86" s="105"/>
      <c r="AX86" s="214"/>
      <c r="AY86" s="215"/>
      <c r="BB86" s="246"/>
      <c r="BC86" s="246"/>
      <c r="BD86" s="138"/>
      <c r="BE86" s="138"/>
      <c r="BF86" s="138"/>
      <c r="BG86" s="138"/>
      <c r="BK86" s="91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1"/>
      <c r="CK86" s="91"/>
      <c r="CL86" s="91"/>
      <c r="CM86" s="91"/>
      <c r="CN86" s="91"/>
      <c r="CO86" s="91"/>
    </row>
    <row r="87" spans="3:93" ht="9.75" customHeight="1">
      <c r="C87" s="208"/>
      <c r="D87" s="209"/>
      <c r="E87" s="109"/>
      <c r="F87" s="109"/>
      <c r="G87" s="109"/>
      <c r="H87" s="110"/>
      <c r="I87" s="208"/>
      <c r="J87" s="209"/>
      <c r="K87" s="239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3"/>
      <c r="AR87" s="186"/>
      <c r="AS87" s="187"/>
      <c r="AT87" s="105"/>
      <c r="AU87" s="105"/>
      <c r="AV87" s="105"/>
      <c r="AW87" s="105"/>
      <c r="AX87" s="214"/>
      <c r="AY87" s="215"/>
      <c r="BB87" s="246"/>
      <c r="BC87" s="246"/>
      <c r="BD87" s="138"/>
      <c r="BE87" s="138"/>
      <c r="BF87" s="138"/>
      <c r="BG87" s="138"/>
      <c r="BK87" s="91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1"/>
      <c r="CK87" s="91"/>
      <c r="CL87" s="91"/>
      <c r="CM87" s="91"/>
      <c r="CN87" s="91"/>
      <c r="CO87" s="91"/>
    </row>
    <row r="88" spans="3:93" ht="9.75" customHeight="1">
      <c r="C88" s="208"/>
      <c r="D88" s="209"/>
      <c r="E88" s="109"/>
      <c r="F88" s="109"/>
      <c r="G88" s="109"/>
      <c r="H88" s="110"/>
      <c r="I88" s="208"/>
      <c r="J88" s="209"/>
      <c r="K88" s="239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3"/>
      <c r="AR88" s="186"/>
      <c r="AS88" s="187"/>
      <c r="AT88" s="105"/>
      <c r="AU88" s="105"/>
      <c r="AV88" s="105"/>
      <c r="AW88" s="105"/>
      <c r="AX88" s="214"/>
      <c r="AY88" s="215"/>
      <c r="BB88" s="246"/>
      <c r="BC88" s="246"/>
      <c r="BD88" s="138"/>
      <c r="BE88" s="138"/>
      <c r="BF88" s="138"/>
      <c r="BG88" s="138"/>
      <c r="BK88" s="91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1"/>
      <c r="CK88" s="91"/>
      <c r="CL88" s="91"/>
      <c r="CM88" s="91"/>
      <c r="CN88" s="91"/>
      <c r="CO88" s="91"/>
    </row>
    <row r="89" spans="3:93" ht="9.75" customHeight="1">
      <c r="C89" s="208"/>
      <c r="D89" s="209"/>
      <c r="E89" s="109"/>
      <c r="F89" s="109"/>
      <c r="G89" s="109"/>
      <c r="H89" s="110"/>
      <c r="I89" s="208"/>
      <c r="J89" s="209"/>
      <c r="K89" s="239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3"/>
      <c r="AR89" s="186"/>
      <c r="AS89" s="187"/>
      <c r="AT89" s="105"/>
      <c r="AU89" s="105"/>
      <c r="AV89" s="105"/>
      <c r="AW89" s="105"/>
      <c r="AX89" s="214"/>
      <c r="AY89" s="215"/>
      <c r="BB89" s="246"/>
      <c r="BC89" s="246"/>
      <c r="BD89" s="138"/>
      <c r="BE89" s="138"/>
      <c r="BF89" s="138"/>
      <c r="BG89" s="138"/>
      <c r="BK89" s="91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1"/>
      <c r="CK89" s="91"/>
      <c r="CL89" s="91"/>
      <c r="CM89" s="91"/>
      <c r="CN89" s="91"/>
      <c r="CO89" s="91"/>
    </row>
    <row r="90" spans="3:93" ht="9.75" customHeight="1">
      <c r="C90" s="208"/>
      <c r="D90" s="209"/>
      <c r="E90" s="109"/>
      <c r="F90" s="109"/>
      <c r="G90" s="109"/>
      <c r="H90" s="110"/>
      <c r="I90" s="208"/>
      <c r="J90" s="209"/>
      <c r="K90" s="239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3"/>
      <c r="AR90" s="186"/>
      <c r="AS90" s="187"/>
      <c r="AT90" s="105"/>
      <c r="AU90" s="105"/>
      <c r="AV90" s="105"/>
      <c r="AW90" s="105"/>
      <c r="AX90" s="214"/>
      <c r="AY90" s="215"/>
      <c r="BB90" s="246"/>
      <c r="BC90" s="246"/>
      <c r="BD90" s="138"/>
      <c r="BE90" s="138"/>
      <c r="BF90" s="138"/>
      <c r="BG90" s="138"/>
      <c r="BK90" s="91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1"/>
      <c r="CK90" s="91"/>
      <c r="CL90" s="91"/>
      <c r="CM90" s="91"/>
      <c r="CN90" s="91"/>
      <c r="CO90" s="91"/>
    </row>
    <row r="91" spans="3:93" ht="9.75" customHeight="1">
      <c r="C91" s="208"/>
      <c r="D91" s="209"/>
      <c r="E91" s="109"/>
      <c r="F91" s="109"/>
      <c r="G91" s="109"/>
      <c r="H91" s="110"/>
      <c r="I91" s="208"/>
      <c r="J91" s="209"/>
      <c r="K91" s="239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3"/>
      <c r="AR91" s="186"/>
      <c r="AS91" s="187"/>
      <c r="AT91" s="105"/>
      <c r="AU91" s="105"/>
      <c r="AV91" s="105"/>
      <c r="AW91" s="105"/>
      <c r="AX91" s="214"/>
      <c r="AY91" s="215"/>
      <c r="BB91" s="246"/>
      <c r="BC91" s="246"/>
      <c r="BD91" s="138"/>
      <c r="BE91" s="138"/>
      <c r="BF91" s="138"/>
      <c r="BG91" s="138"/>
      <c r="BK91" s="91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1"/>
      <c r="CK91" s="91"/>
      <c r="CL91" s="91"/>
      <c r="CM91" s="91"/>
      <c r="CN91" s="91"/>
      <c r="CO91" s="91"/>
    </row>
    <row r="92" spans="3:93" ht="9.75" customHeight="1">
      <c r="C92" s="208"/>
      <c r="D92" s="209"/>
      <c r="E92" s="109"/>
      <c r="F92" s="109"/>
      <c r="G92" s="109"/>
      <c r="H92" s="110"/>
      <c r="I92" s="208"/>
      <c r="J92" s="209"/>
      <c r="K92" s="239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3"/>
      <c r="AR92" s="186"/>
      <c r="AS92" s="187"/>
      <c r="AT92" s="105"/>
      <c r="AU92" s="105"/>
      <c r="AV92" s="105"/>
      <c r="AW92" s="105"/>
      <c r="AX92" s="214"/>
      <c r="AY92" s="215"/>
      <c r="BB92" s="246"/>
      <c r="BC92" s="246"/>
      <c r="BD92" s="138"/>
      <c r="BE92" s="138"/>
      <c r="BF92" s="138"/>
      <c r="BG92" s="138"/>
      <c r="BK92" s="91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1"/>
      <c r="CK92" s="91"/>
      <c r="CL92" s="91"/>
      <c r="CM92" s="91"/>
      <c r="CN92" s="91"/>
      <c r="CO92" s="91"/>
    </row>
    <row r="93" spans="3:93" ht="9.75" customHeight="1">
      <c r="C93" s="208"/>
      <c r="D93" s="209"/>
      <c r="E93" s="109"/>
      <c r="F93" s="109"/>
      <c r="G93" s="109"/>
      <c r="H93" s="110"/>
      <c r="I93" s="208"/>
      <c r="J93" s="209"/>
      <c r="K93" s="239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3"/>
      <c r="AR93" s="186"/>
      <c r="AS93" s="187"/>
      <c r="AT93" s="105"/>
      <c r="AU93" s="105"/>
      <c r="AV93" s="105"/>
      <c r="AW93" s="105"/>
      <c r="AX93" s="214"/>
      <c r="AY93" s="215"/>
      <c r="BB93" s="246"/>
      <c r="BC93" s="246"/>
      <c r="BD93" s="138"/>
      <c r="BE93" s="138"/>
      <c r="BF93" s="138"/>
      <c r="BG93" s="138"/>
      <c r="BK93" s="91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1"/>
      <c r="CK93" s="91"/>
      <c r="CL93" s="91"/>
      <c r="CM93" s="91"/>
      <c r="CN93" s="91"/>
      <c r="CO93" s="91"/>
    </row>
    <row r="94" spans="3:93" ht="9.75" customHeight="1">
      <c r="C94" s="208"/>
      <c r="D94" s="209"/>
      <c r="E94" s="109"/>
      <c r="F94" s="109"/>
      <c r="G94" s="109"/>
      <c r="H94" s="110"/>
      <c r="I94" s="208"/>
      <c r="J94" s="209"/>
      <c r="K94" s="239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/>
      <c r="AO94" s="242"/>
      <c r="AP94" s="242"/>
      <c r="AQ94" s="243"/>
      <c r="AR94" s="186"/>
      <c r="AS94" s="187"/>
      <c r="AT94" s="105"/>
      <c r="AU94" s="105"/>
      <c r="AV94" s="105"/>
      <c r="AW94" s="105"/>
      <c r="AX94" s="214"/>
      <c r="AY94" s="215"/>
      <c r="BB94" s="246"/>
      <c r="BC94" s="246"/>
      <c r="BD94" s="138"/>
      <c r="BE94" s="138"/>
      <c r="BF94" s="138"/>
      <c r="BG94" s="138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</row>
    <row r="95" spans="3:93" ht="9.75" customHeight="1">
      <c r="C95" s="208"/>
      <c r="D95" s="209"/>
      <c r="E95" s="109"/>
      <c r="F95" s="109"/>
      <c r="G95" s="109"/>
      <c r="H95" s="110"/>
      <c r="I95" s="208"/>
      <c r="J95" s="209"/>
      <c r="K95" s="239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3"/>
      <c r="AR95" s="186"/>
      <c r="AS95" s="187"/>
      <c r="AT95" s="105"/>
      <c r="AU95" s="105"/>
      <c r="AV95" s="105"/>
      <c r="AW95" s="105"/>
      <c r="AX95" s="214"/>
      <c r="AY95" s="215"/>
      <c r="BB95" s="246"/>
      <c r="BC95" s="246"/>
      <c r="BD95" s="138"/>
      <c r="BE95" s="138"/>
      <c r="BF95" s="138"/>
      <c r="BG95" s="138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</row>
    <row r="96" spans="3:93" ht="9.75" customHeight="1">
      <c r="C96" s="208"/>
      <c r="D96" s="209"/>
      <c r="E96" s="109"/>
      <c r="F96" s="109"/>
      <c r="G96" s="109"/>
      <c r="H96" s="110"/>
      <c r="I96" s="208"/>
      <c r="J96" s="209"/>
      <c r="K96" s="239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  <c r="AN96" s="242"/>
      <c r="AO96" s="242"/>
      <c r="AP96" s="242"/>
      <c r="AQ96" s="243"/>
      <c r="AR96" s="186"/>
      <c r="AS96" s="187"/>
      <c r="AT96" s="105"/>
      <c r="AU96" s="105"/>
      <c r="AV96" s="105"/>
      <c r="AW96" s="105"/>
      <c r="AX96" s="214"/>
      <c r="AY96" s="215"/>
      <c r="BB96" s="246"/>
      <c r="BC96" s="246"/>
      <c r="BD96" s="138"/>
      <c r="BE96" s="138"/>
      <c r="BF96" s="138"/>
      <c r="BG96" s="138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</row>
    <row r="97" spans="3:93" ht="9.75" customHeight="1">
      <c r="C97" s="208"/>
      <c r="D97" s="209"/>
      <c r="E97" s="109"/>
      <c r="F97" s="109"/>
      <c r="G97" s="109"/>
      <c r="H97" s="110"/>
      <c r="I97" s="208"/>
      <c r="J97" s="209"/>
      <c r="K97" s="239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  <c r="AL97" s="242"/>
      <c r="AM97" s="242"/>
      <c r="AN97" s="242"/>
      <c r="AO97" s="242"/>
      <c r="AP97" s="242"/>
      <c r="AQ97" s="243"/>
      <c r="AR97" s="186"/>
      <c r="AS97" s="187"/>
      <c r="AT97" s="105"/>
      <c r="AU97" s="105"/>
      <c r="AV97" s="105"/>
      <c r="AW97" s="105"/>
      <c r="AX97" s="214"/>
      <c r="AY97" s="215"/>
      <c r="BB97" s="246"/>
      <c r="BC97" s="246"/>
      <c r="BD97" s="138"/>
      <c r="BE97" s="138"/>
      <c r="BF97" s="138"/>
      <c r="BG97" s="138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</row>
    <row r="98" spans="3:59" ht="9.75" customHeight="1">
      <c r="C98" s="208"/>
      <c r="D98" s="209"/>
      <c r="E98" s="109"/>
      <c r="F98" s="109"/>
      <c r="G98" s="109"/>
      <c r="H98" s="110"/>
      <c r="I98" s="208"/>
      <c r="J98" s="209"/>
      <c r="K98" s="239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  <c r="AL98" s="242"/>
      <c r="AM98" s="242"/>
      <c r="AN98" s="242"/>
      <c r="AO98" s="242"/>
      <c r="AP98" s="242"/>
      <c r="AQ98" s="243"/>
      <c r="AR98" s="186"/>
      <c r="AS98" s="187"/>
      <c r="AT98" s="105"/>
      <c r="AU98" s="105"/>
      <c r="AV98" s="105"/>
      <c r="AW98" s="105"/>
      <c r="AX98" s="214"/>
      <c r="AY98" s="215"/>
      <c r="BB98" s="246"/>
      <c r="BC98" s="246"/>
      <c r="BD98" s="138"/>
      <c r="BE98" s="138"/>
      <c r="BF98" s="138"/>
      <c r="BG98" s="138"/>
    </row>
    <row r="99" spans="3:152" ht="9.75" customHeight="1">
      <c r="C99" s="208"/>
      <c r="D99" s="209"/>
      <c r="E99" s="109"/>
      <c r="F99" s="109"/>
      <c r="G99" s="109"/>
      <c r="H99" s="110"/>
      <c r="I99" s="208"/>
      <c r="J99" s="209"/>
      <c r="K99" s="239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42"/>
      <c r="AC99" s="242"/>
      <c r="AD99" s="242"/>
      <c r="AE99" s="242"/>
      <c r="AF99" s="242"/>
      <c r="AG99" s="242"/>
      <c r="AH99" s="242"/>
      <c r="AI99" s="242"/>
      <c r="AJ99" s="242"/>
      <c r="AK99" s="242"/>
      <c r="AL99" s="242"/>
      <c r="AM99" s="242"/>
      <c r="AN99" s="242"/>
      <c r="AO99" s="242"/>
      <c r="AP99" s="242"/>
      <c r="AQ99" s="243"/>
      <c r="AR99" s="186"/>
      <c r="AS99" s="187"/>
      <c r="AT99" s="105"/>
      <c r="AU99" s="105"/>
      <c r="AV99" s="105"/>
      <c r="AW99" s="105"/>
      <c r="AX99" s="214"/>
      <c r="AY99" s="215"/>
      <c r="BB99" s="246"/>
      <c r="BC99" s="246"/>
      <c r="BD99" s="138"/>
      <c r="BE99" s="138"/>
      <c r="BF99" s="138"/>
      <c r="BG99" s="138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</row>
    <row r="100" spans="3:152" ht="9.75" customHeight="1">
      <c r="C100" s="208"/>
      <c r="D100" s="209"/>
      <c r="E100" s="109"/>
      <c r="F100" s="109"/>
      <c r="G100" s="109"/>
      <c r="H100" s="110"/>
      <c r="I100" s="208"/>
      <c r="J100" s="209"/>
      <c r="K100" s="239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243"/>
      <c r="AR100" s="186"/>
      <c r="AS100" s="187"/>
      <c r="AT100" s="105"/>
      <c r="AU100" s="105"/>
      <c r="AV100" s="105"/>
      <c r="AW100" s="105"/>
      <c r="AX100" s="214"/>
      <c r="AY100" s="215"/>
      <c r="BB100" s="246"/>
      <c r="BC100" s="246"/>
      <c r="BD100" s="138"/>
      <c r="BE100" s="138"/>
      <c r="BF100" s="138"/>
      <c r="BG100" s="138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</row>
    <row r="101" spans="3:152" ht="9.75" customHeight="1">
      <c r="C101" s="208"/>
      <c r="D101" s="209"/>
      <c r="E101" s="109"/>
      <c r="F101" s="109"/>
      <c r="G101" s="109"/>
      <c r="H101" s="110"/>
      <c r="I101" s="208"/>
      <c r="J101" s="209"/>
      <c r="K101" s="239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42"/>
      <c r="AC101" s="242"/>
      <c r="AD101" s="242"/>
      <c r="AE101" s="242"/>
      <c r="AF101" s="242"/>
      <c r="AG101" s="242"/>
      <c r="AH101" s="242"/>
      <c r="AI101" s="242"/>
      <c r="AJ101" s="242"/>
      <c r="AK101" s="242"/>
      <c r="AL101" s="242"/>
      <c r="AM101" s="242"/>
      <c r="AN101" s="242"/>
      <c r="AO101" s="242"/>
      <c r="AP101" s="242"/>
      <c r="AQ101" s="243"/>
      <c r="AR101" s="186"/>
      <c r="AS101" s="187"/>
      <c r="AT101" s="105"/>
      <c r="AU101" s="105"/>
      <c r="AV101" s="105"/>
      <c r="AW101" s="105"/>
      <c r="AX101" s="214"/>
      <c r="AY101" s="215"/>
      <c r="BB101" s="246"/>
      <c r="BC101" s="246"/>
      <c r="BD101" s="138"/>
      <c r="BE101" s="138"/>
      <c r="BF101" s="138"/>
      <c r="BG101" s="138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</row>
    <row r="102" spans="3:152" ht="9.75" customHeight="1">
      <c r="C102" s="208"/>
      <c r="D102" s="209"/>
      <c r="E102" s="109"/>
      <c r="F102" s="109"/>
      <c r="G102" s="109"/>
      <c r="H102" s="110"/>
      <c r="I102" s="208"/>
      <c r="J102" s="209"/>
      <c r="K102" s="239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42"/>
      <c r="AC102" s="242"/>
      <c r="AD102" s="242"/>
      <c r="AE102" s="242"/>
      <c r="AF102" s="242"/>
      <c r="AG102" s="242"/>
      <c r="AH102" s="242"/>
      <c r="AI102" s="242"/>
      <c r="AJ102" s="242"/>
      <c r="AK102" s="242"/>
      <c r="AL102" s="242"/>
      <c r="AM102" s="242"/>
      <c r="AN102" s="242"/>
      <c r="AO102" s="242"/>
      <c r="AP102" s="242"/>
      <c r="AQ102" s="243"/>
      <c r="AR102" s="186"/>
      <c r="AS102" s="187"/>
      <c r="AT102" s="105"/>
      <c r="AU102" s="105"/>
      <c r="AV102" s="105"/>
      <c r="AW102" s="105"/>
      <c r="AX102" s="214"/>
      <c r="AY102" s="215"/>
      <c r="BB102" s="246"/>
      <c r="BC102" s="246"/>
      <c r="BD102" s="138"/>
      <c r="BE102" s="138"/>
      <c r="BF102" s="138"/>
      <c r="BG102" s="138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</row>
    <row r="103" spans="3:152" ht="9.75" customHeight="1">
      <c r="C103" s="208"/>
      <c r="D103" s="209"/>
      <c r="E103" s="109"/>
      <c r="F103" s="109"/>
      <c r="G103" s="109"/>
      <c r="H103" s="110"/>
      <c r="I103" s="208"/>
      <c r="J103" s="209"/>
      <c r="K103" s="239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42"/>
      <c r="AC103" s="242"/>
      <c r="AD103" s="242"/>
      <c r="AE103" s="242"/>
      <c r="AF103" s="242"/>
      <c r="AG103" s="242"/>
      <c r="AH103" s="242"/>
      <c r="AI103" s="242"/>
      <c r="AJ103" s="242"/>
      <c r="AK103" s="242"/>
      <c r="AL103" s="242"/>
      <c r="AM103" s="242"/>
      <c r="AN103" s="242"/>
      <c r="AO103" s="242"/>
      <c r="AP103" s="242"/>
      <c r="AQ103" s="243"/>
      <c r="AR103" s="186"/>
      <c r="AS103" s="187"/>
      <c r="AT103" s="105"/>
      <c r="AU103" s="105"/>
      <c r="AV103" s="105"/>
      <c r="AW103" s="105"/>
      <c r="AX103" s="214"/>
      <c r="AY103" s="215"/>
      <c r="BB103" s="246"/>
      <c r="BC103" s="246"/>
      <c r="BD103" s="138"/>
      <c r="BE103" s="138"/>
      <c r="BF103" s="138"/>
      <c r="BG103" s="138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  <c r="EV103" s="93"/>
    </row>
    <row r="104" spans="3:152" ht="9.75" customHeight="1">
      <c r="C104" s="208"/>
      <c r="D104" s="209"/>
      <c r="E104" s="109"/>
      <c r="F104" s="109"/>
      <c r="G104" s="109"/>
      <c r="H104" s="110"/>
      <c r="I104" s="208"/>
      <c r="J104" s="209"/>
      <c r="K104" s="239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42"/>
      <c r="AC104" s="242"/>
      <c r="AD104" s="242"/>
      <c r="AE104" s="242"/>
      <c r="AF104" s="242"/>
      <c r="AG104" s="242"/>
      <c r="AH104" s="242"/>
      <c r="AI104" s="242"/>
      <c r="AJ104" s="242"/>
      <c r="AK104" s="242"/>
      <c r="AL104" s="242"/>
      <c r="AM104" s="242"/>
      <c r="AN104" s="242"/>
      <c r="AO104" s="242"/>
      <c r="AP104" s="242"/>
      <c r="AQ104" s="243"/>
      <c r="AR104" s="186"/>
      <c r="AS104" s="187"/>
      <c r="AT104" s="105"/>
      <c r="AU104" s="105"/>
      <c r="AV104" s="105"/>
      <c r="AW104" s="105"/>
      <c r="AX104" s="214"/>
      <c r="AY104" s="215"/>
      <c r="BB104" s="246"/>
      <c r="BC104" s="246"/>
      <c r="BD104" s="138"/>
      <c r="BE104" s="138"/>
      <c r="BF104" s="138"/>
      <c r="BG104" s="138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/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</row>
    <row r="105" spans="3:152" ht="9.75" customHeight="1">
      <c r="C105" s="208"/>
      <c r="D105" s="209"/>
      <c r="E105" s="109"/>
      <c r="F105" s="109"/>
      <c r="G105" s="109"/>
      <c r="H105" s="110"/>
      <c r="I105" s="208"/>
      <c r="J105" s="209"/>
      <c r="K105" s="239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2"/>
      <c r="AO105" s="242"/>
      <c r="AP105" s="242"/>
      <c r="AQ105" s="243"/>
      <c r="AR105" s="186"/>
      <c r="AS105" s="187"/>
      <c r="AT105" s="105"/>
      <c r="AU105" s="105"/>
      <c r="AV105" s="105"/>
      <c r="AW105" s="105"/>
      <c r="AX105" s="214"/>
      <c r="AY105" s="215"/>
      <c r="BB105" s="246"/>
      <c r="BC105" s="246"/>
      <c r="BD105" s="138"/>
      <c r="BE105" s="138"/>
      <c r="BF105" s="138"/>
      <c r="BG105" s="138"/>
      <c r="EA105" s="93"/>
      <c r="EB105" s="93"/>
      <c r="EC105" s="93"/>
      <c r="ED105" s="93"/>
      <c r="EE105" s="93"/>
      <c r="EF105" s="93"/>
      <c r="EG105" s="93"/>
      <c r="EH105" s="93"/>
      <c r="EI105" s="93"/>
      <c r="EJ105" s="93"/>
      <c r="EK105" s="93"/>
      <c r="EL105" s="93"/>
      <c r="EM105" s="93"/>
      <c r="EN105" s="93"/>
      <c r="EO105" s="93"/>
      <c r="EP105" s="93"/>
      <c r="EQ105" s="93"/>
      <c r="ER105" s="93"/>
      <c r="ES105" s="93"/>
      <c r="ET105" s="93"/>
      <c r="EU105" s="93"/>
      <c r="EV105" s="93"/>
    </row>
    <row r="106" spans="3:152" ht="9.75" customHeight="1">
      <c r="C106" s="208"/>
      <c r="D106" s="209"/>
      <c r="E106" s="109"/>
      <c r="F106" s="109"/>
      <c r="G106" s="109"/>
      <c r="H106" s="110"/>
      <c r="I106" s="208"/>
      <c r="J106" s="209"/>
      <c r="K106" s="239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2"/>
      <c r="AM106" s="242"/>
      <c r="AN106" s="242"/>
      <c r="AO106" s="242"/>
      <c r="AP106" s="242"/>
      <c r="AQ106" s="243"/>
      <c r="AR106" s="186"/>
      <c r="AS106" s="187"/>
      <c r="AT106" s="105"/>
      <c r="AU106" s="105"/>
      <c r="AV106" s="105"/>
      <c r="AW106" s="105"/>
      <c r="AX106" s="214"/>
      <c r="AY106" s="215"/>
      <c r="BB106" s="246"/>
      <c r="BC106" s="246"/>
      <c r="BD106" s="138"/>
      <c r="BE106" s="138"/>
      <c r="BF106" s="138"/>
      <c r="BG106" s="138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</row>
    <row r="107" spans="3:152" ht="9.75" customHeight="1">
      <c r="C107" s="208"/>
      <c r="D107" s="209"/>
      <c r="E107" s="109"/>
      <c r="F107" s="109"/>
      <c r="G107" s="109"/>
      <c r="H107" s="110"/>
      <c r="I107" s="208"/>
      <c r="J107" s="209"/>
      <c r="K107" s="239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42"/>
      <c r="AC107" s="242"/>
      <c r="AD107" s="242"/>
      <c r="AE107" s="242"/>
      <c r="AF107" s="242"/>
      <c r="AG107" s="242"/>
      <c r="AH107" s="242"/>
      <c r="AI107" s="242"/>
      <c r="AJ107" s="242"/>
      <c r="AK107" s="242"/>
      <c r="AL107" s="242"/>
      <c r="AM107" s="242"/>
      <c r="AN107" s="242"/>
      <c r="AO107" s="242"/>
      <c r="AP107" s="242"/>
      <c r="AQ107" s="243"/>
      <c r="AR107" s="186"/>
      <c r="AS107" s="187"/>
      <c r="AT107" s="105"/>
      <c r="AU107" s="105"/>
      <c r="AV107" s="105"/>
      <c r="AW107" s="105"/>
      <c r="AX107" s="214"/>
      <c r="AY107" s="215"/>
      <c r="BB107" s="246"/>
      <c r="BC107" s="246"/>
      <c r="BD107" s="138"/>
      <c r="BE107" s="138"/>
      <c r="BF107" s="138"/>
      <c r="BG107" s="138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</row>
    <row r="108" spans="3:152" ht="9.75" customHeight="1">
      <c r="C108" s="208"/>
      <c r="D108" s="209"/>
      <c r="E108" s="109"/>
      <c r="F108" s="109"/>
      <c r="G108" s="109"/>
      <c r="H108" s="110"/>
      <c r="I108" s="208"/>
      <c r="J108" s="209"/>
      <c r="K108" s="239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42"/>
      <c r="AC108" s="242"/>
      <c r="AD108" s="242"/>
      <c r="AE108" s="242"/>
      <c r="AF108" s="242"/>
      <c r="AG108" s="242"/>
      <c r="AH108" s="242"/>
      <c r="AI108" s="242"/>
      <c r="AJ108" s="242"/>
      <c r="AK108" s="242"/>
      <c r="AL108" s="242"/>
      <c r="AM108" s="242"/>
      <c r="AN108" s="242"/>
      <c r="AO108" s="242"/>
      <c r="AP108" s="242"/>
      <c r="AQ108" s="243"/>
      <c r="AR108" s="186"/>
      <c r="AS108" s="187"/>
      <c r="AT108" s="105"/>
      <c r="AU108" s="105"/>
      <c r="AV108" s="105"/>
      <c r="AW108" s="105"/>
      <c r="AX108" s="214"/>
      <c r="AY108" s="215"/>
      <c r="BB108" s="246"/>
      <c r="BC108" s="246"/>
      <c r="BD108" s="138"/>
      <c r="BE108" s="138"/>
      <c r="BF108" s="138"/>
      <c r="BG108" s="138"/>
      <c r="EA108" s="93"/>
      <c r="EB108" s="93"/>
      <c r="EC108" s="93"/>
      <c r="ED108" s="93"/>
      <c r="EE108" s="93"/>
      <c r="EF108" s="93"/>
      <c r="EG108" s="93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3"/>
      <c r="ES108" s="93"/>
      <c r="ET108" s="93"/>
      <c r="EU108" s="93"/>
      <c r="EV108" s="93"/>
    </row>
    <row r="109" spans="3:152" ht="9.75" customHeight="1">
      <c r="C109" s="208"/>
      <c r="D109" s="209"/>
      <c r="E109" s="112"/>
      <c r="F109" s="112"/>
      <c r="G109" s="112"/>
      <c r="H109" s="113"/>
      <c r="I109" s="208"/>
      <c r="J109" s="209"/>
      <c r="K109" s="239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42"/>
      <c r="AC109" s="242"/>
      <c r="AD109" s="242"/>
      <c r="AE109" s="242"/>
      <c r="AF109" s="242"/>
      <c r="AG109" s="242"/>
      <c r="AH109" s="242"/>
      <c r="AI109" s="242"/>
      <c r="AJ109" s="242"/>
      <c r="AK109" s="242"/>
      <c r="AL109" s="242"/>
      <c r="AM109" s="242"/>
      <c r="AN109" s="242"/>
      <c r="AO109" s="242"/>
      <c r="AP109" s="242"/>
      <c r="AQ109" s="243"/>
      <c r="AR109" s="186"/>
      <c r="AS109" s="187"/>
      <c r="AT109" s="105"/>
      <c r="AU109" s="105"/>
      <c r="AV109" s="105"/>
      <c r="AW109" s="105"/>
      <c r="AX109" s="214"/>
      <c r="AY109" s="215"/>
      <c r="BB109" s="246"/>
      <c r="BC109" s="246"/>
      <c r="BD109" s="138"/>
      <c r="BE109" s="138"/>
      <c r="BF109" s="138"/>
      <c r="BG109" s="138"/>
      <c r="EA109" s="93"/>
      <c r="EB109" s="93"/>
      <c r="EC109" s="93"/>
      <c r="ED109" s="93"/>
      <c r="EE109" s="93"/>
      <c r="EF109" s="93"/>
      <c r="EG109" s="93"/>
      <c r="EH109" s="93"/>
      <c r="EI109" s="93"/>
      <c r="EJ109" s="93"/>
      <c r="EK109" s="93"/>
      <c r="EL109" s="93"/>
      <c r="EM109" s="93"/>
      <c r="EN109" s="93"/>
      <c r="EO109" s="93"/>
      <c r="EP109" s="93"/>
      <c r="EQ109" s="93"/>
      <c r="ER109" s="93"/>
      <c r="ES109" s="93"/>
      <c r="ET109" s="93"/>
      <c r="EU109" s="93"/>
      <c r="EV109" s="93"/>
    </row>
    <row r="110" spans="3:152" ht="9.75" customHeight="1">
      <c r="C110" s="208"/>
      <c r="D110" s="209"/>
      <c r="E110" s="112"/>
      <c r="F110" s="112"/>
      <c r="G110" s="112"/>
      <c r="H110" s="113"/>
      <c r="I110" s="208"/>
      <c r="J110" s="209"/>
      <c r="K110" s="239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3"/>
      <c r="AR110" s="186"/>
      <c r="AS110" s="187"/>
      <c r="AT110" s="105"/>
      <c r="AU110" s="105"/>
      <c r="AV110" s="105"/>
      <c r="AW110" s="105"/>
      <c r="AX110" s="214"/>
      <c r="AY110" s="215"/>
      <c r="BB110" s="246"/>
      <c r="BC110" s="246"/>
      <c r="BD110" s="138"/>
      <c r="BE110" s="138"/>
      <c r="BF110" s="138"/>
      <c r="BG110" s="138"/>
      <c r="EA110" s="93"/>
      <c r="EB110" s="93"/>
      <c r="EC110" s="93"/>
      <c r="ED110" s="93"/>
      <c r="EE110" s="93"/>
      <c r="EF110" s="93"/>
      <c r="EG110" s="93"/>
      <c r="EH110" s="93"/>
      <c r="EI110" s="93"/>
      <c r="EJ110" s="93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</row>
    <row r="111" spans="3:152" ht="9.75" customHeight="1">
      <c r="C111" s="208"/>
      <c r="D111" s="209"/>
      <c r="E111" s="112"/>
      <c r="F111" s="112"/>
      <c r="G111" s="112"/>
      <c r="H111" s="113"/>
      <c r="I111" s="208"/>
      <c r="J111" s="209"/>
      <c r="K111" s="239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42"/>
      <c r="AC111" s="242"/>
      <c r="AD111" s="242"/>
      <c r="AE111" s="242"/>
      <c r="AF111" s="242"/>
      <c r="AG111" s="242"/>
      <c r="AH111" s="242"/>
      <c r="AI111" s="242"/>
      <c r="AJ111" s="242"/>
      <c r="AK111" s="242"/>
      <c r="AL111" s="242"/>
      <c r="AM111" s="242"/>
      <c r="AN111" s="242"/>
      <c r="AO111" s="242"/>
      <c r="AP111" s="242"/>
      <c r="AQ111" s="243"/>
      <c r="AR111" s="186"/>
      <c r="AS111" s="187"/>
      <c r="AT111" s="105"/>
      <c r="AU111" s="105"/>
      <c r="AV111" s="105"/>
      <c r="AW111" s="105"/>
      <c r="AX111" s="214"/>
      <c r="AY111" s="215"/>
      <c r="BB111" s="246"/>
      <c r="BC111" s="246"/>
      <c r="BD111" s="138"/>
      <c r="BE111" s="138"/>
      <c r="BF111" s="138"/>
      <c r="BG111" s="138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  <c r="EO111" s="93"/>
      <c r="EP111" s="93"/>
      <c r="EQ111" s="93"/>
      <c r="ER111" s="93"/>
      <c r="ES111" s="93"/>
      <c r="ET111" s="93"/>
      <c r="EU111" s="93"/>
      <c r="EV111" s="93"/>
    </row>
    <row r="112" spans="3:152" ht="9.75" customHeight="1">
      <c r="C112" s="208"/>
      <c r="D112" s="209"/>
      <c r="E112" s="112"/>
      <c r="F112" s="112"/>
      <c r="G112" s="112"/>
      <c r="H112" s="113"/>
      <c r="I112" s="208"/>
      <c r="J112" s="209"/>
      <c r="K112" s="239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3"/>
      <c r="AR112" s="186"/>
      <c r="AS112" s="187"/>
      <c r="AT112" s="105"/>
      <c r="AU112" s="105"/>
      <c r="AV112" s="105"/>
      <c r="AW112" s="105"/>
      <c r="AX112" s="214"/>
      <c r="AY112" s="215"/>
      <c r="BB112" s="246"/>
      <c r="BC112" s="246"/>
      <c r="BD112" s="138"/>
      <c r="BE112" s="138"/>
      <c r="BF112" s="138"/>
      <c r="BG112" s="138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</row>
    <row r="113" spans="3:152" ht="9.75" customHeight="1">
      <c r="C113" s="208"/>
      <c r="D113" s="209"/>
      <c r="E113" s="112"/>
      <c r="F113" s="112"/>
      <c r="G113" s="112"/>
      <c r="H113" s="113"/>
      <c r="I113" s="208"/>
      <c r="J113" s="209"/>
      <c r="K113" s="239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3"/>
      <c r="AR113" s="186"/>
      <c r="AS113" s="187"/>
      <c r="AT113" s="105"/>
      <c r="AU113" s="105"/>
      <c r="AV113" s="105"/>
      <c r="AW113" s="105"/>
      <c r="AX113" s="214"/>
      <c r="AY113" s="215"/>
      <c r="BB113" s="246"/>
      <c r="BC113" s="246"/>
      <c r="BD113" s="138"/>
      <c r="BE113" s="138"/>
      <c r="BF113" s="138"/>
      <c r="BG113" s="138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</row>
    <row r="114" spans="3:152" ht="9.75" customHeight="1" thickBot="1">
      <c r="C114" s="210"/>
      <c r="D114" s="211"/>
      <c r="E114" s="112"/>
      <c r="F114" s="112"/>
      <c r="G114" s="112"/>
      <c r="H114" s="113"/>
      <c r="I114" s="208"/>
      <c r="J114" s="209"/>
      <c r="K114" s="239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3"/>
      <c r="AR114" s="186"/>
      <c r="AS114" s="187"/>
      <c r="AT114" s="105"/>
      <c r="AU114" s="105"/>
      <c r="AV114" s="105"/>
      <c r="AW114" s="105"/>
      <c r="AX114" s="216"/>
      <c r="AY114" s="217"/>
      <c r="BB114" s="246"/>
      <c r="BC114" s="246"/>
      <c r="BD114" s="138"/>
      <c r="BE114" s="138"/>
      <c r="BF114" s="138"/>
      <c r="BG114" s="138"/>
      <c r="EA114" s="93"/>
      <c r="EB114" s="93"/>
      <c r="EC114" s="93"/>
      <c r="ED114" s="93"/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  <c r="EO114" s="93"/>
      <c r="EP114" s="93"/>
      <c r="EQ114" s="93"/>
      <c r="ER114" s="93"/>
      <c r="ES114" s="93"/>
      <c r="ET114" s="93"/>
      <c r="EU114" s="93"/>
      <c r="EV114" s="93"/>
    </row>
    <row r="115" spans="3:152" ht="9.75" customHeight="1">
      <c r="C115" s="97"/>
      <c r="D115" s="97"/>
      <c r="E115" s="107"/>
      <c r="F115" s="107"/>
      <c r="G115" s="107"/>
      <c r="H115" s="108"/>
      <c r="I115" s="208"/>
      <c r="J115" s="209"/>
      <c r="K115" s="239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42"/>
      <c r="AC115" s="242"/>
      <c r="AD115" s="242"/>
      <c r="AE115" s="242"/>
      <c r="AF115" s="242"/>
      <c r="AG115" s="242"/>
      <c r="AH115" s="242"/>
      <c r="AI115" s="242"/>
      <c r="AJ115" s="242"/>
      <c r="AK115" s="242"/>
      <c r="AL115" s="242"/>
      <c r="AM115" s="242"/>
      <c r="AN115" s="242"/>
      <c r="AO115" s="242"/>
      <c r="AP115" s="242"/>
      <c r="AQ115" s="243"/>
      <c r="AR115" s="186"/>
      <c r="AS115" s="187"/>
      <c r="AT115" s="114"/>
      <c r="AU115" s="114"/>
      <c r="AV115" s="114"/>
      <c r="AW115" s="114"/>
      <c r="AX115" s="97"/>
      <c r="AY115" s="97"/>
      <c r="BB115" s="130"/>
      <c r="BC115" s="130"/>
      <c r="BD115" s="138"/>
      <c r="BE115" s="138"/>
      <c r="BF115" s="104"/>
      <c r="BG115" s="104"/>
      <c r="BH115" s="236" t="s">
        <v>107</v>
      </c>
      <c r="BI115" s="236"/>
      <c r="BJ115" s="206">
        <v>16</v>
      </c>
      <c r="BK115" s="206"/>
      <c r="EA115" s="93"/>
      <c r="EB115" s="93"/>
      <c r="EC115" s="93"/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</row>
    <row r="116" spans="3:152" ht="9.75" customHeight="1">
      <c r="C116" s="97"/>
      <c r="D116" s="97"/>
      <c r="E116" s="107"/>
      <c r="F116" s="107"/>
      <c r="G116" s="107"/>
      <c r="H116" s="108"/>
      <c r="I116" s="208"/>
      <c r="J116" s="209"/>
      <c r="K116" s="239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42"/>
      <c r="AC116" s="242"/>
      <c r="AD116" s="242"/>
      <c r="AE116" s="242"/>
      <c r="AF116" s="242"/>
      <c r="AG116" s="242"/>
      <c r="AH116" s="242"/>
      <c r="AI116" s="242"/>
      <c r="AJ116" s="242"/>
      <c r="AK116" s="242"/>
      <c r="AL116" s="242"/>
      <c r="AM116" s="242"/>
      <c r="AN116" s="242"/>
      <c r="AO116" s="242"/>
      <c r="AP116" s="242"/>
      <c r="AQ116" s="243"/>
      <c r="AR116" s="186"/>
      <c r="AS116" s="187"/>
      <c r="AT116" s="114"/>
      <c r="AU116" s="114"/>
      <c r="AV116" s="114"/>
      <c r="AW116" s="114"/>
      <c r="AX116" s="97"/>
      <c r="AY116" s="97"/>
      <c r="BB116" s="130"/>
      <c r="BC116" s="130"/>
      <c r="BD116" s="138"/>
      <c r="BE116" s="138"/>
      <c r="BF116" s="104"/>
      <c r="BG116" s="104"/>
      <c r="BH116" s="236"/>
      <c r="BI116" s="236"/>
      <c r="BJ116" s="206"/>
      <c r="BK116" s="206"/>
      <c r="EA116" s="93"/>
      <c r="EB116" s="93"/>
      <c r="EC116" s="93"/>
      <c r="ED116" s="93"/>
      <c r="EE116" s="93"/>
      <c r="EF116" s="93"/>
      <c r="EG116" s="93"/>
      <c r="EH116" s="93"/>
      <c r="EI116" s="93"/>
      <c r="EJ116" s="93"/>
      <c r="EK116" s="93"/>
      <c r="EL116" s="93"/>
      <c r="EM116" s="93"/>
      <c r="EN116" s="93"/>
      <c r="EO116" s="93"/>
      <c r="EP116" s="93"/>
      <c r="EQ116" s="93"/>
      <c r="ER116" s="93"/>
      <c r="ES116" s="93"/>
      <c r="ET116" s="93"/>
      <c r="EU116" s="93"/>
      <c r="EV116" s="93"/>
    </row>
    <row r="117" spans="3:152" ht="9.75" customHeight="1">
      <c r="C117" s="97"/>
      <c r="D117" s="97"/>
      <c r="E117" s="107"/>
      <c r="F117" s="107"/>
      <c r="G117" s="107"/>
      <c r="H117" s="108"/>
      <c r="I117" s="208"/>
      <c r="J117" s="209"/>
      <c r="K117" s="239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42"/>
      <c r="AC117" s="242"/>
      <c r="AD117" s="242"/>
      <c r="AE117" s="242"/>
      <c r="AF117" s="242"/>
      <c r="AG117" s="242"/>
      <c r="AH117" s="242"/>
      <c r="AI117" s="242"/>
      <c r="AJ117" s="242"/>
      <c r="AK117" s="242"/>
      <c r="AL117" s="242"/>
      <c r="AM117" s="242"/>
      <c r="AN117" s="242"/>
      <c r="AO117" s="242"/>
      <c r="AP117" s="242"/>
      <c r="AQ117" s="243"/>
      <c r="AR117" s="186"/>
      <c r="AS117" s="187"/>
      <c r="AT117" s="114"/>
      <c r="AU117" s="114"/>
      <c r="AV117" s="114"/>
      <c r="AW117" s="114"/>
      <c r="AX117" s="97"/>
      <c r="AY117" s="97"/>
      <c r="BB117" s="130"/>
      <c r="BC117" s="130"/>
      <c r="BD117" s="138"/>
      <c r="BE117" s="138"/>
      <c r="BF117" s="104"/>
      <c r="BG117" s="104"/>
      <c r="BH117" s="236"/>
      <c r="BI117" s="236"/>
      <c r="BJ117" s="206"/>
      <c r="BK117" s="206"/>
      <c r="EA117" s="93"/>
      <c r="EB117" s="93"/>
      <c r="EC117" s="93"/>
      <c r="ED117" s="93"/>
      <c r="EE117" s="93"/>
      <c r="EF117" s="93"/>
      <c r="EG117" s="93"/>
      <c r="EH117" s="93"/>
      <c r="EI117" s="93"/>
      <c r="EJ117" s="93"/>
      <c r="EK117" s="93"/>
      <c r="EL117" s="93"/>
      <c r="EM117" s="93"/>
      <c r="EN117" s="93"/>
      <c r="EO117" s="93"/>
      <c r="EP117" s="93"/>
      <c r="EQ117" s="93"/>
      <c r="ER117" s="93"/>
      <c r="ES117" s="93"/>
      <c r="ET117" s="93"/>
      <c r="EU117" s="93"/>
      <c r="EV117" s="93"/>
    </row>
    <row r="118" spans="3:152" ht="9.75" customHeight="1" thickBot="1">
      <c r="C118" s="97"/>
      <c r="D118" s="97"/>
      <c r="E118" s="107"/>
      <c r="F118" s="107"/>
      <c r="G118" s="107"/>
      <c r="H118" s="108"/>
      <c r="I118" s="210"/>
      <c r="J118" s="211"/>
      <c r="K118" s="240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4"/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4"/>
      <c r="AO118" s="244"/>
      <c r="AP118" s="244"/>
      <c r="AQ118" s="245"/>
      <c r="AR118" s="186"/>
      <c r="AS118" s="187"/>
      <c r="AT118" s="114"/>
      <c r="AU118" s="114"/>
      <c r="AV118" s="114"/>
      <c r="AW118" s="114"/>
      <c r="AX118" s="97"/>
      <c r="AY118" s="97"/>
      <c r="BB118" s="130"/>
      <c r="BC118" s="130"/>
      <c r="BD118" s="138"/>
      <c r="BE118" s="138"/>
      <c r="BF118" s="104"/>
      <c r="BG118" s="104"/>
      <c r="BH118" s="236"/>
      <c r="BI118" s="236"/>
      <c r="BJ118" s="206"/>
      <c r="BK118" s="206"/>
      <c r="EA118" s="93"/>
      <c r="EB118" s="93"/>
      <c r="EC118" s="93"/>
      <c r="ED118" s="93"/>
      <c r="EE118" s="93"/>
      <c r="EF118" s="93"/>
      <c r="EG118" s="93"/>
      <c r="EH118" s="93"/>
      <c r="EI118" s="93"/>
      <c r="EJ118" s="93"/>
      <c r="EK118" s="93"/>
      <c r="EL118" s="93"/>
      <c r="EM118" s="93"/>
      <c r="EN118" s="93"/>
      <c r="EO118" s="93"/>
      <c r="EP118" s="93"/>
      <c r="EQ118" s="93"/>
      <c r="ER118" s="93"/>
      <c r="ES118" s="93"/>
      <c r="ET118" s="93"/>
      <c r="EU118" s="93"/>
      <c r="EV118" s="93"/>
    </row>
    <row r="119" spans="3:152" ht="9.75" customHeight="1">
      <c r="C119" s="97"/>
      <c r="D119" s="97"/>
      <c r="E119" s="107"/>
      <c r="F119" s="107"/>
      <c r="G119" s="107"/>
      <c r="H119" s="107"/>
      <c r="I119" s="148">
        <v>2</v>
      </c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50"/>
      <c r="AT119" s="114"/>
      <c r="AU119" s="114"/>
      <c r="AV119" s="114"/>
      <c r="AW119" s="114"/>
      <c r="AX119" s="97"/>
      <c r="AY119" s="97"/>
      <c r="BB119" s="130"/>
      <c r="BC119" s="130"/>
      <c r="BD119" s="138"/>
      <c r="BE119" s="138"/>
      <c r="BF119" s="104"/>
      <c r="BG119" s="104"/>
      <c r="BH119" s="236"/>
      <c r="BI119" s="236"/>
      <c r="BJ119" s="206"/>
      <c r="BK119" s="206"/>
      <c r="EA119" s="93"/>
      <c r="EB119" s="93"/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</row>
    <row r="120" spans="3:152" ht="9.75" customHeight="1" thickBot="1">
      <c r="C120" s="97"/>
      <c r="D120" s="97"/>
      <c r="E120" s="107"/>
      <c r="F120" s="107"/>
      <c r="G120" s="107"/>
      <c r="H120" s="107"/>
      <c r="I120" s="151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3"/>
      <c r="AT120" s="114"/>
      <c r="AU120" s="114"/>
      <c r="AV120" s="114"/>
      <c r="AW120" s="114"/>
      <c r="AX120" s="97"/>
      <c r="AY120" s="97"/>
      <c r="BF120" s="104"/>
      <c r="BG120" s="104"/>
      <c r="BH120" s="236"/>
      <c r="BI120" s="236"/>
      <c r="BJ120" s="206"/>
      <c r="BK120" s="206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</row>
    <row r="121" spans="3:152" ht="9.75" customHeight="1">
      <c r="C121" s="97"/>
      <c r="D121" s="97"/>
      <c r="E121" s="107"/>
      <c r="F121" s="107"/>
      <c r="G121" s="107"/>
      <c r="H121" s="107"/>
      <c r="I121" s="115"/>
      <c r="J121" s="115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16"/>
      <c r="AS121" s="116"/>
      <c r="AT121" s="114"/>
      <c r="AU121" s="114"/>
      <c r="AV121" s="114"/>
      <c r="AW121" s="114"/>
      <c r="AX121" s="97"/>
      <c r="AY121" s="97"/>
      <c r="BF121" s="104"/>
      <c r="BG121" s="104"/>
      <c r="CH121" s="92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EA121" s="93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  <c r="EO121" s="93"/>
      <c r="EP121" s="93"/>
      <c r="EQ121" s="93"/>
      <c r="ER121" s="93"/>
      <c r="ES121" s="93"/>
      <c r="ET121" s="93"/>
      <c r="EU121" s="93"/>
      <c r="EV121" s="93"/>
    </row>
    <row r="122" spans="9:152" ht="9.75" customHeight="1">
      <c r="I122" s="115"/>
      <c r="J122" s="115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16"/>
      <c r="AS122" s="116"/>
      <c r="CH122" s="92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EA122" s="93"/>
      <c r="EB122" s="93"/>
      <c r="EC122" s="93"/>
      <c r="ED122" s="93"/>
      <c r="EE122" s="93"/>
      <c r="EF122" s="93"/>
      <c r="EG122" s="93"/>
      <c r="EH122" s="93"/>
      <c r="EI122" s="93"/>
      <c r="EJ122" s="93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</row>
    <row r="123" spans="9:152" ht="9.75" customHeight="1">
      <c r="I123" s="115"/>
      <c r="J123" s="115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16"/>
      <c r="AS123" s="116"/>
      <c r="CH123" s="92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  <c r="EA123" s="93"/>
      <c r="EB123" s="93"/>
      <c r="EC123" s="93"/>
      <c r="ED123" s="93"/>
      <c r="EE123" s="93"/>
      <c r="EF123" s="93"/>
      <c r="EG123" s="93"/>
      <c r="EH123" s="93"/>
      <c r="EI123" s="93"/>
      <c r="EJ123" s="93"/>
      <c r="EK123" s="93"/>
      <c r="EL123" s="93"/>
      <c r="EM123" s="93"/>
      <c r="EN123" s="93"/>
      <c r="EO123" s="93"/>
      <c r="EP123" s="93"/>
      <c r="EQ123" s="93"/>
      <c r="ER123" s="93"/>
      <c r="ES123" s="93"/>
      <c r="ET123" s="93"/>
      <c r="EU123" s="93"/>
      <c r="EV123" s="93"/>
    </row>
    <row r="124" spans="9:152" ht="9.75" customHeight="1">
      <c r="I124" s="115"/>
      <c r="J124" s="115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16"/>
      <c r="AS124" s="116"/>
      <c r="CH124" s="92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  <c r="EA124" s="93"/>
      <c r="EB124" s="93"/>
      <c r="EC124" s="93"/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3"/>
      <c r="EO124" s="93"/>
      <c r="EP124" s="93"/>
      <c r="EQ124" s="93"/>
      <c r="ER124" s="93"/>
      <c r="ES124" s="93"/>
      <c r="ET124" s="93"/>
      <c r="EU124" s="93"/>
      <c r="EV124" s="93"/>
    </row>
    <row r="125" spans="9:152" ht="9.75" customHeight="1">
      <c r="I125" s="115"/>
      <c r="J125" s="115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16"/>
      <c r="AS125" s="116"/>
      <c r="CH125" s="92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93"/>
      <c r="EA125" s="93"/>
      <c r="EB125" s="93"/>
      <c r="EC125" s="93"/>
      <c r="ED125" s="93"/>
      <c r="EE125" s="93"/>
      <c r="EF125" s="93"/>
      <c r="EG125" s="93"/>
      <c r="EH125" s="93"/>
      <c r="EI125" s="93"/>
      <c r="EJ125" s="93"/>
      <c r="EK125" s="93"/>
      <c r="EL125" s="93"/>
      <c r="EM125" s="93"/>
      <c r="EN125" s="93"/>
      <c r="EO125" s="93"/>
      <c r="EP125" s="93"/>
      <c r="EQ125" s="93"/>
      <c r="ER125" s="93"/>
      <c r="ES125" s="93"/>
      <c r="ET125" s="93"/>
      <c r="EU125" s="93"/>
      <c r="EV125" s="93"/>
    </row>
    <row r="126" spans="9:152" ht="9.75" customHeight="1">
      <c r="I126" s="115"/>
      <c r="J126" s="115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16"/>
      <c r="AS126" s="116"/>
      <c r="CH126" s="92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EA126" s="93"/>
      <c r="EB126" s="93"/>
      <c r="EC126" s="93"/>
      <c r="ED126" s="93"/>
      <c r="EE126" s="93"/>
      <c r="EF126" s="93"/>
      <c r="EG126" s="93"/>
      <c r="EH126" s="93"/>
      <c r="EI126" s="93"/>
      <c r="EJ126" s="93"/>
      <c r="EK126" s="93"/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</row>
    <row r="127" spans="9:152" ht="9.75" customHeight="1">
      <c r="I127" s="115"/>
      <c r="J127" s="115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16"/>
      <c r="AS127" s="116"/>
      <c r="CH127" s="92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EA127" s="93"/>
      <c r="EB127" s="93"/>
      <c r="EC127" s="93"/>
      <c r="ED127" s="93"/>
      <c r="EE127" s="93"/>
      <c r="EF127" s="93"/>
      <c r="EG127" s="93"/>
      <c r="EH127" s="93"/>
      <c r="EI127" s="93"/>
      <c r="EJ127" s="93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</row>
    <row r="128" spans="9:152" ht="9.75" customHeight="1">
      <c r="I128" s="97">
        <v>2</v>
      </c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CH128" s="92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</row>
    <row r="129" spans="9:152" ht="9.75" customHeight="1"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CH129" s="92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  <c r="EA129" s="93"/>
      <c r="EB129" s="93"/>
      <c r="EC129" s="93"/>
      <c r="ED129" s="93"/>
      <c r="EE129" s="93"/>
      <c r="EF129" s="93"/>
      <c r="EG129" s="93"/>
      <c r="EH129" s="93"/>
      <c r="EI129" s="93"/>
      <c r="EJ129" s="93"/>
      <c r="EK129" s="93"/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</row>
    <row r="130" spans="86:152" ht="9.75" customHeight="1">
      <c r="CH130" s="92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EA130" s="93"/>
      <c r="EB130" s="93"/>
      <c r="EC130" s="93"/>
      <c r="ED130" s="93"/>
      <c r="EE130" s="93"/>
      <c r="EF130" s="93"/>
      <c r="EG130" s="93"/>
      <c r="EH130" s="93"/>
      <c r="EI130" s="93"/>
      <c r="EJ130" s="93"/>
      <c r="EK130" s="93"/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</row>
    <row r="131" spans="86:152" ht="9.75" customHeight="1">
      <c r="CH131" s="92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EA131" s="93"/>
      <c r="EB131" s="93"/>
      <c r="EC131" s="93"/>
      <c r="ED131" s="93"/>
      <c r="EE131" s="93"/>
      <c r="EF131" s="93"/>
      <c r="EG131" s="93"/>
      <c r="EH131" s="93"/>
      <c r="EI131" s="93"/>
      <c r="EJ131" s="93"/>
      <c r="EK131" s="93"/>
      <c r="EL131" s="93"/>
      <c r="EM131" s="93"/>
      <c r="EN131" s="93"/>
      <c r="EO131" s="93"/>
      <c r="EP131" s="93"/>
      <c r="EQ131" s="93"/>
      <c r="ER131" s="93"/>
      <c r="ES131" s="93"/>
      <c r="ET131" s="93"/>
      <c r="EU131" s="93"/>
      <c r="EV131" s="93"/>
    </row>
    <row r="132" spans="131:152" ht="9.75" customHeight="1">
      <c r="EA132" s="93"/>
      <c r="EB132" s="93"/>
      <c r="EC132" s="93"/>
      <c r="ED132" s="93"/>
      <c r="EE132" s="93"/>
      <c r="EF132" s="93"/>
      <c r="EG132" s="93"/>
      <c r="EH132" s="93"/>
      <c r="EI132" s="93"/>
      <c r="EJ132" s="93"/>
      <c r="EK132" s="93"/>
      <c r="EL132" s="93"/>
      <c r="EM132" s="93"/>
      <c r="EN132" s="93"/>
      <c r="EO132" s="93"/>
      <c r="EP132" s="93"/>
      <c r="EQ132" s="93"/>
      <c r="ER132" s="93"/>
      <c r="ES132" s="93"/>
      <c r="ET132" s="93"/>
      <c r="EU132" s="93"/>
      <c r="EV132" s="93"/>
    </row>
    <row r="133" spans="131:152" ht="9.75" customHeight="1">
      <c r="EA133" s="93"/>
      <c r="EB133" s="93"/>
      <c r="EC133" s="93"/>
      <c r="ED133" s="93"/>
      <c r="EE133" s="93"/>
      <c r="EF133" s="93"/>
      <c r="EG133" s="93"/>
      <c r="EH133" s="93"/>
      <c r="EI133" s="93"/>
      <c r="EJ133" s="93"/>
      <c r="EK133" s="93"/>
      <c r="EL133" s="93"/>
      <c r="EM133" s="93"/>
      <c r="EN133" s="93"/>
      <c r="EO133" s="93"/>
      <c r="EP133" s="93"/>
      <c r="EQ133" s="93"/>
      <c r="ER133" s="93"/>
      <c r="ES133" s="93"/>
      <c r="ET133" s="93"/>
      <c r="EU133" s="93"/>
      <c r="EV133" s="93"/>
    </row>
  </sheetData>
  <mergeCells count="99">
    <mergeCell ref="BH115:BI120"/>
    <mergeCell ref="K78:AA118"/>
    <mergeCell ref="AB78:AQ118"/>
    <mergeCell ref="BF72:BG114"/>
    <mergeCell ref="I119:AS120"/>
    <mergeCell ref="BD74:BE119"/>
    <mergeCell ref="BB74:BC114"/>
    <mergeCell ref="C72:D114"/>
    <mergeCell ref="AX72:AY114"/>
    <mergeCell ref="I78:J118"/>
    <mergeCell ref="AR78:AS118"/>
    <mergeCell ref="I74:X77"/>
    <mergeCell ref="Y74:AS77"/>
    <mergeCell ref="E72:AW73"/>
    <mergeCell ref="E74:H77"/>
    <mergeCell ref="AT74:AW77"/>
    <mergeCell ref="BJ115:BK120"/>
    <mergeCell ref="DJ18:DN19"/>
    <mergeCell ref="DJ20:DN21"/>
    <mergeCell ref="DH18:DI19"/>
    <mergeCell ref="DH20:DI21"/>
    <mergeCell ref="CW20:CY21"/>
    <mergeCell ref="DC18:DG19"/>
    <mergeCell ref="DC20:DG21"/>
    <mergeCell ref="CZ18:DB19"/>
    <mergeCell ref="CZ20:DB21"/>
    <mergeCell ref="DH10:DI11"/>
    <mergeCell ref="DH12:DI13"/>
    <mergeCell ref="DH14:DI15"/>
    <mergeCell ref="DH16:DI17"/>
    <mergeCell ref="DJ10:DN11"/>
    <mergeCell ref="DJ12:DN13"/>
    <mergeCell ref="DJ16:DN17"/>
    <mergeCell ref="CB2:CF7"/>
    <mergeCell ref="CG2:DD7"/>
    <mergeCell ref="DE2:DI7"/>
    <mergeCell ref="DJ2:DN7"/>
    <mergeCell ref="DC10:DG11"/>
    <mergeCell ref="DC12:DG13"/>
    <mergeCell ref="DC14:DG15"/>
    <mergeCell ref="E66:AW67"/>
    <mergeCell ref="C68:AY69"/>
    <mergeCell ref="BB4:BC16"/>
    <mergeCell ref="AT4:AW16"/>
    <mergeCell ref="AT19:AW31"/>
    <mergeCell ref="AT34:AW46"/>
    <mergeCell ref="AT49:AW61"/>
    <mergeCell ref="E34:H46"/>
    <mergeCell ref="E4:H16"/>
    <mergeCell ref="E64:H65"/>
    <mergeCell ref="E62:AW63"/>
    <mergeCell ref="AT47:AW48"/>
    <mergeCell ref="AT64:AW65"/>
    <mergeCell ref="I64:AS65"/>
    <mergeCell ref="E47:H48"/>
    <mergeCell ref="E49:H61"/>
    <mergeCell ref="AZ47:BC48"/>
    <mergeCell ref="BF2:BG63"/>
    <mergeCell ref="BB19:BC31"/>
    <mergeCell ref="BB34:BC46"/>
    <mergeCell ref="BD4:BE61"/>
    <mergeCell ref="AZ17:BC18"/>
    <mergeCell ref="AZ32:BC33"/>
    <mergeCell ref="BJ2:BV7"/>
    <mergeCell ref="BW2:CA7"/>
    <mergeCell ref="BJ8:DN9"/>
    <mergeCell ref="DJ22:DN23"/>
    <mergeCell ref="DJ14:DN15"/>
    <mergeCell ref="CW22:CY23"/>
    <mergeCell ref="CZ22:DB23"/>
    <mergeCell ref="DC22:DG23"/>
    <mergeCell ref="DH22:DI23"/>
    <mergeCell ref="CW18:CY19"/>
    <mergeCell ref="C4:D61"/>
    <mergeCell ref="C2:AY3"/>
    <mergeCell ref="AX4:AY61"/>
    <mergeCell ref="BJ22:CV23"/>
    <mergeCell ref="BB49:BC61"/>
    <mergeCell ref="E19:H31"/>
    <mergeCell ref="E17:H18"/>
    <mergeCell ref="AT17:AW18"/>
    <mergeCell ref="E32:H33"/>
    <mergeCell ref="AT32:AW33"/>
    <mergeCell ref="CW16:CY17"/>
    <mergeCell ref="DC16:DG17"/>
    <mergeCell ref="CZ10:DB11"/>
    <mergeCell ref="CZ12:DB13"/>
    <mergeCell ref="CZ14:DB15"/>
    <mergeCell ref="CZ16:DB17"/>
    <mergeCell ref="BJ29:DN43"/>
    <mergeCell ref="BJ18:CV19"/>
    <mergeCell ref="BJ20:CV21"/>
    <mergeCell ref="CW10:CY11"/>
    <mergeCell ref="CW12:CY13"/>
    <mergeCell ref="BJ10:CV11"/>
    <mergeCell ref="BJ12:CV13"/>
    <mergeCell ref="BJ14:CV15"/>
    <mergeCell ref="BJ16:CV17"/>
    <mergeCell ref="CW14:CY15"/>
  </mergeCells>
  <printOptions/>
  <pageMargins left="0.75" right="0.75" top="1" bottom="1" header="0.5" footer="0.5"/>
  <pageSetup fitToHeight="1" fitToWidth="1" horizontalDpi="300" verticalDpi="3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Cyr-Marc</dc:creator>
  <cp:keywords/>
  <dc:description/>
  <cp:lastModifiedBy>HP625</cp:lastModifiedBy>
  <cp:lastPrinted>2011-06-18T17:24:33Z</cp:lastPrinted>
  <dcterms:created xsi:type="dcterms:W3CDTF">2000-10-12T05:34:04Z</dcterms:created>
  <dcterms:modified xsi:type="dcterms:W3CDTF">2011-12-25T20:57:03Z</dcterms:modified>
  <cp:category/>
  <cp:version/>
  <cp:contentType/>
  <cp:contentStatus/>
</cp:coreProperties>
</file>