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1365" windowWidth="12000" windowHeight="6630" activeTab="1"/>
  </bookViews>
  <sheets>
    <sheet name="Feuil1" sheetId="1" r:id="rId1"/>
    <sheet name="Enclosure" sheetId="2" r:id="rId2"/>
  </sheets>
  <definedNames/>
  <calcPr fullCalcOnLoad="1"/>
</workbook>
</file>

<file path=xl/sharedStrings.xml><?xml version="1.0" encoding="utf-8"?>
<sst xmlns="http://schemas.openxmlformats.org/spreadsheetml/2006/main" count="122" uniqueCount="102">
  <si>
    <t>K=</t>
  </si>
  <si>
    <t>Hz</t>
  </si>
  <si>
    <t>Fs</t>
  </si>
  <si>
    <t>Re</t>
  </si>
  <si>
    <t>ohms</t>
  </si>
  <si>
    <t>Qms</t>
  </si>
  <si>
    <t>cm</t>
  </si>
  <si>
    <t>Qes</t>
  </si>
  <si>
    <t>Qts</t>
  </si>
  <si>
    <t>Mms/d</t>
  </si>
  <si>
    <t>gr</t>
  </si>
  <si>
    <t>Sd</t>
  </si>
  <si>
    <t>litres</t>
  </si>
  <si>
    <t>Vb</t>
  </si>
  <si>
    <t>Cms</t>
  </si>
  <si>
    <t>Vas</t>
  </si>
  <si>
    <t>Vas*Qts2</t>
  </si>
  <si>
    <t>n =</t>
  </si>
  <si>
    <t>F-3</t>
  </si>
  <si>
    <t>Fb</t>
  </si>
  <si>
    <t>Cab</t>
  </si>
  <si>
    <t>Map</t>
  </si>
  <si>
    <t>Vas*Qts2’</t>
  </si>
  <si>
    <t>nO</t>
  </si>
  <si>
    <t>dB 1w/1m</t>
  </si>
  <si>
    <t>dB</t>
  </si>
  <si>
    <t>Width</t>
  </si>
  <si>
    <t>Height</t>
  </si>
  <si>
    <t>Quantity</t>
  </si>
  <si>
    <t>(best 5.7)</t>
  </si>
  <si>
    <t>L vent</t>
  </si>
  <si>
    <t>L’ vent</t>
  </si>
  <si>
    <t>S vent</t>
  </si>
  <si>
    <t>ONKEN CALCULATOR</t>
  </si>
  <si>
    <t xml:space="preserve">K= </t>
  </si>
  <si>
    <t>After original research from M. Eijiro Koïzumi and Jacques Mahul and Jean Hiraga calculations.</t>
  </si>
  <si>
    <t>Rg</t>
  </si>
  <si>
    <t>Vent volume</t>
  </si>
  <si>
    <t>cm^2</t>
  </si>
  <si>
    <t>m^2</t>
  </si>
  <si>
    <t>by Cyr-Marc Debien 2000 © cdebien@cmaisonneuve.qc.ca</t>
  </si>
  <si>
    <t>Vb Total</t>
  </si>
  <si>
    <t>acoustical box compliance</t>
  </si>
  <si>
    <t>acoustical mass box</t>
  </si>
  <si>
    <t>Параметры Тиля-Смолла</t>
  </si>
  <si>
    <t>Сопротивление постоянному току (dc resistance of driver)</t>
  </si>
  <si>
    <t>Механическая добротность (mechanical Q of the driver)</t>
  </si>
  <si>
    <t>Электрическая добротность (electrical Q of the driver)</t>
  </si>
  <si>
    <t>Эквивалентный объем - расчитывается программой.</t>
  </si>
  <si>
    <t>Полная добротность-расчитывается программой (total Q of driver at Fs calculated by the software)</t>
  </si>
  <si>
    <t>С помощью этого параметра надо подогнать длину туннелей ниже 30 см,и не</t>
  </si>
  <si>
    <t xml:space="preserve">Однако сплошь и рядом описаны конструкции с длиной тоннелей 30-45 см. </t>
  </si>
  <si>
    <t>Onken - параметр (наилучший = 5.7, Onken параметр = 6.34)</t>
  </si>
  <si>
    <t>Частота среза АС по уровню -3 dB</t>
  </si>
  <si>
    <t>Частота среза АС</t>
  </si>
  <si>
    <t>Общая эффективность АС, включая Rg</t>
  </si>
  <si>
    <t>Параметры корпуса и АС</t>
  </si>
  <si>
    <t>Длина тоннелей</t>
  </si>
  <si>
    <t>Эффективная длина</t>
  </si>
  <si>
    <t>Скорректированная эффективная длина. Именно она используется в расчетах.</t>
  </si>
  <si>
    <t>Если L' больше 35 см, то данный драйвер не подходит для данного типа АО.</t>
  </si>
  <si>
    <t>Как я отмечал выше, на самом деле это не совсем так.</t>
  </si>
  <si>
    <t>Ширина тоннелейt</t>
  </si>
  <si>
    <t>Высота одного тоннеля.</t>
  </si>
  <si>
    <t>Общая площадь тоннелей (не более чем на 15 % меньше Sd)</t>
  </si>
  <si>
    <t>Общий объем АС (без туннелей)</t>
  </si>
  <si>
    <t>Общий объем АС+объем туннелей.</t>
  </si>
  <si>
    <t>Объем АС</t>
  </si>
  <si>
    <r>
      <t>Размеры тоннелей - п</t>
    </r>
    <r>
      <rPr>
        <b/>
        <sz val="9"/>
        <color indexed="9"/>
        <rFont val="Arial"/>
        <family val="0"/>
      </rPr>
      <t>лощадь должна быть равна Sd или меньше не более чем на 15 %</t>
    </r>
  </si>
  <si>
    <t>Количество тоннелей. Может быть 6 или 8 .</t>
  </si>
  <si>
    <t>Частота собственного  резонанса (driver frequency resonnance)</t>
  </si>
  <si>
    <t>Эффективная масса подвижной системы (total cone assembly mass)</t>
  </si>
  <si>
    <t>Эффективная площадь диффузора в м. кв. (effective radiation area of the driver cone)</t>
  </si>
  <si>
    <t>Выходное сопротивление источника сигнала -провода, разъемы, усилитель и т.д.</t>
  </si>
  <si>
    <t>Гибкость подвижной системы - расчитывается программой.</t>
  </si>
  <si>
    <t>использовать большие величины, так как это не есть гуд для данного подхода.</t>
  </si>
  <si>
    <t xml:space="preserve">Фактор Кодзуми </t>
  </si>
  <si>
    <t>Площадь тоннелей. Расчитывается в разделе "Размер тоннелей"</t>
  </si>
  <si>
    <t>Общий объем тоннелей</t>
  </si>
  <si>
    <t>Результат расчета довольно сильно зависит от этого параметра.</t>
  </si>
  <si>
    <t>Вы можете изменять поля красного цвета. Поля зеленого цвета расчитываются программой.</t>
  </si>
  <si>
    <t>Комментарии :</t>
  </si>
  <si>
    <t>1. В настоящий момент Онкен калькулятор является единственным доступным математическим описанием</t>
  </si>
  <si>
    <t xml:space="preserve">    акустического оформления Jensen-Onken.</t>
  </si>
  <si>
    <t xml:space="preserve">2. По всей видимости в основе методики лежат результаты экспериментов на определенном подмножестве </t>
  </si>
  <si>
    <t xml:space="preserve">    драйверов и, разумеется, эту программу нельзя считать догмой.</t>
  </si>
  <si>
    <t>3. Остался неразгаданным фактор Кодзуми. Наверное это секрет фирмы.</t>
  </si>
  <si>
    <t>S1=</t>
  </si>
  <si>
    <t>S2=</t>
  </si>
  <si>
    <t>Sсум=</t>
  </si>
  <si>
    <t>h=</t>
  </si>
  <si>
    <t>Толщина материала</t>
  </si>
  <si>
    <t>S=</t>
  </si>
  <si>
    <t>Для изменения высоты ящика подбираем ширину панели крепления динамика</t>
  </si>
  <si>
    <t>1. верхняя и нижняя крышки</t>
  </si>
  <si>
    <t>2. панель динамика</t>
  </si>
  <si>
    <t>3. внешние боковые стенки</t>
  </si>
  <si>
    <t>4. распорки тоннелей</t>
  </si>
  <si>
    <t>5. задняя стенка</t>
  </si>
  <si>
    <t>шт.</t>
  </si>
  <si>
    <t>х</t>
  </si>
  <si>
    <t>Раскрой листов для двух ящиков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</si>
</sst>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E+00"/>
    <numFmt numFmtId="174" formatCode="0.00\7"/>
    <numFmt numFmtId="175" formatCode="00.00E+00"/>
    <numFmt numFmtId="176" formatCode="000.00E+00"/>
    <numFmt numFmtId="177" formatCode="00.00"/>
    <numFmt numFmtId="178" formatCode="00.000"/>
    <numFmt numFmtId="179" formatCode="0.0000"/>
    <numFmt numFmtId="180" formatCode="#,##0.000"/>
    <numFmt numFmtId="181" formatCode="0.0"/>
  </numFmts>
  <fonts count="38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2"/>
      <name val="Arial"/>
      <family val="0"/>
    </font>
    <font>
      <b/>
      <sz val="12"/>
      <color indexed="12"/>
      <name val="Arial"/>
      <family val="0"/>
    </font>
    <font>
      <sz val="12"/>
      <color indexed="12"/>
      <name val="Arial"/>
      <family val="0"/>
    </font>
    <font>
      <b/>
      <sz val="12"/>
      <name val="Arial"/>
      <family val="0"/>
    </font>
    <font>
      <sz val="12"/>
      <color indexed="11"/>
      <name val="Arial"/>
      <family val="0"/>
    </font>
    <font>
      <sz val="12"/>
      <color indexed="10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2"/>
      <color indexed="9"/>
      <name val="Arial"/>
      <family val="0"/>
    </font>
    <font>
      <sz val="10"/>
      <name val="Arial"/>
      <family val="0"/>
    </font>
    <font>
      <sz val="12"/>
      <color indexed="9"/>
      <name val="Arial"/>
      <family val="0"/>
    </font>
    <font>
      <b/>
      <sz val="16"/>
      <color indexed="9"/>
      <name val="Arial"/>
      <family val="0"/>
    </font>
    <font>
      <sz val="9"/>
      <color indexed="9"/>
      <name val="Arial"/>
      <family val="0"/>
    </font>
    <font>
      <sz val="10"/>
      <color indexed="9"/>
      <name val="Arial"/>
      <family val="0"/>
    </font>
    <font>
      <b/>
      <sz val="10"/>
      <color indexed="9"/>
      <name val="Arial"/>
      <family val="0"/>
    </font>
    <font>
      <sz val="9"/>
      <name val="Arial"/>
      <family val="0"/>
    </font>
    <font>
      <b/>
      <sz val="9"/>
      <color indexed="9"/>
      <name val="Arial"/>
      <family val="0"/>
    </font>
    <font>
      <i/>
      <sz val="9"/>
      <name val="Arial"/>
      <family val="0"/>
    </font>
    <font>
      <i/>
      <sz val="10"/>
      <color indexed="8"/>
      <name val="Arial"/>
      <family val="0"/>
    </font>
    <font>
      <b/>
      <sz val="9"/>
      <name val="Arial"/>
      <family val="0"/>
    </font>
    <font>
      <sz val="11"/>
      <color indexed="50"/>
      <name val="Arial"/>
      <family val="2"/>
    </font>
    <font>
      <b/>
      <sz val="18"/>
      <name val="Arial"/>
      <family val="2"/>
    </font>
    <font>
      <b/>
      <sz val="26"/>
      <name val="Arial"/>
      <family val="2"/>
    </font>
    <font>
      <b/>
      <sz val="26"/>
      <color indexed="10"/>
      <name val="Arial"/>
      <family val="2"/>
    </font>
    <font>
      <sz val="12"/>
      <color indexed="50"/>
      <name val="Arial"/>
      <family val="2"/>
    </font>
    <font>
      <b/>
      <sz val="12"/>
      <color indexed="10"/>
      <name val="Arial"/>
      <family val="2"/>
    </font>
    <font>
      <b/>
      <sz val="20"/>
      <color indexed="9"/>
      <name val="Arial"/>
      <family val="2"/>
    </font>
    <font>
      <sz val="26"/>
      <name val="Arial"/>
      <family val="2"/>
    </font>
    <font>
      <sz val="26"/>
      <color indexed="50"/>
      <name val="Arial"/>
      <family val="2"/>
    </font>
    <font>
      <sz val="28"/>
      <name val="Arial"/>
      <family val="2"/>
    </font>
    <font>
      <sz val="28"/>
      <color indexed="50"/>
      <name val="Arial"/>
      <family val="2"/>
    </font>
    <font>
      <sz val="19"/>
      <color indexed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  <fill>
      <patternFill patternType="mediumGray">
        <bgColor indexed="23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172" fontId="8" fillId="0" borderId="0" xfId="0" applyNumberFormat="1" applyFont="1" applyAlignment="1" applyProtection="1">
      <alignment horizontal="left"/>
      <protection/>
    </xf>
    <xf numFmtId="0" fontId="15" fillId="2" borderId="0" xfId="0" applyFont="1" applyFill="1" applyAlignment="1" applyProtection="1">
      <alignment/>
      <protection/>
    </xf>
    <xf numFmtId="0" fontId="14" fillId="2" borderId="0" xfId="0" applyFont="1" applyFill="1" applyAlignment="1" applyProtection="1">
      <alignment/>
      <protection/>
    </xf>
    <xf numFmtId="0" fontId="17" fillId="2" borderId="0" xfId="0" applyFont="1" applyFill="1" applyAlignment="1" applyProtection="1">
      <alignment/>
      <protection/>
    </xf>
    <xf numFmtId="0" fontId="16" fillId="2" borderId="0" xfId="0" applyFont="1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18" fillId="2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right"/>
      <protection/>
    </xf>
    <xf numFmtId="0" fontId="11" fillId="0" borderId="0" xfId="0" applyFont="1" applyAlignment="1" applyProtection="1">
      <alignment horizontal="left"/>
      <protection/>
    </xf>
    <xf numFmtId="2" fontId="11" fillId="0" borderId="0" xfId="0" applyNumberFormat="1" applyFont="1" applyAlignment="1" applyProtection="1">
      <alignment horizontal="left"/>
      <protection/>
    </xf>
    <xf numFmtId="0" fontId="10" fillId="0" borderId="0" xfId="0" applyFont="1" applyFill="1" applyBorder="1" applyAlignment="1" applyProtection="1">
      <alignment/>
      <protection/>
    </xf>
    <xf numFmtId="2" fontId="11" fillId="0" borderId="0" xfId="0" applyNumberFormat="1" applyFont="1" applyFill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left"/>
      <protection/>
    </xf>
    <xf numFmtId="0" fontId="5" fillId="0" borderId="0" xfId="0" applyFont="1" applyFill="1" applyBorder="1" applyAlignment="1" applyProtection="1">
      <alignment/>
      <protection/>
    </xf>
    <xf numFmtId="172" fontId="6" fillId="0" borderId="0" xfId="0" applyNumberFormat="1" applyFont="1" applyFill="1" applyBorder="1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2" fontId="8" fillId="0" borderId="0" xfId="0" applyNumberFormat="1" applyFont="1" applyAlignment="1" applyProtection="1">
      <alignment horizontal="left"/>
      <protection/>
    </xf>
    <xf numFmtId="2" fontId="6" fillId="0" borderId="0" xfId="0" applyNumberFormat="1" applyFont="1" applyFill="1" applyBorder="1" applyAlignment="1" applyProtection="1">
      <alignment/>
      <protection/>
    </xf>
    <xf numFmtId="0" fontId="12" fillId="2" borderId="0" xfId="0" applyFont="1" applyFill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178" fontId="8" fillId="0" borderId="0" xfId="0" applyNumberFormat="1" applyFont="1" applyAlignment="1" applyProtection="1">
      <alignment horizontal="left"/>
      <protection/>
    </xf>
    <xf numFmtId="172" fontId="4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Fill="1" applyAlignment="1" applyProtection="1">
      <alignment horizontal="left"/>
      <protection/>
    </xf>
    <xf numFmtId="0" fontId="4" fillId="0" borderId="0" xfId="0" applyFont="1" applyFill="1" applyBorder="1" applyAlignment="1" applyProtection="1">
      <alignment/>
      <protection/>
    </xf>
    <xf numFmtId="11" fontId="8" fillId="0" borderId="0" xfId="0" applyNumberFormat="1" applyFont="1" applyAlignment="1" applyProtection="1">
      <alignment horizontal="left"/>
      <protection/>
    </xf>
    <xf numFmtId="172" fontId="8" fillId="0" borderId="0" xfId="0" applyNumberFormat="1" applyFont="1" applyFill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172" fontId="14" fillId="2" borderId="0" xfId="0" applyNumberFormat="1" applyFont="1" applyFill="1" applyAlignment="1" applyProtection="1">
      <alignment horizontal="left"/>
      <protection/>
    </xf>
    <xf numFmtId="0" fontId="12" fillId="2" borderId="0" xfId="0" applyFont="1" applyFill="1" applyAlignment="1" applyProtection="1">
      <alignment horizontal="left"/>
      <protection/>
    </xf>
    <xf numFmtId="172" fontId="8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4" fillId="2" borderId="0" xfId="0" applyFont="1" applyFill="1" applyAlignment="1" applyProtection="1">
      <alignment/>
      <protection/>
    </xf>
    <xf numFmtId="172" fontId="4" fillId="0" borderId="0" xfId="0" applyNumberFormat="1" applyFont="1" applyFill="1" applyBorder="1" applyAlignment="1" applyProtection="1">
      <alignment/>
      <protection/>
    </xf>
    <xf numFmtId="0" fontId="7" fillId="2" borderId="0" xfId="0" applyFont="1" applyFill="1" applyAlignment="1" applyProtection="1">
      <alignment/>
      <protection/>
    </xf>
    <xf numFmtId="0" fontId="11" fillId="0" borderId="1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4" fillId="0" borderId="1" xfId="0" applyFont="1" applyFill="1" applyBorder="1" applyAlignment="1" applyProtection="1">
      <alignment/>
      <protection/>
    </xf>
    <xf numFmtId="0" fontId="7" fillId="0" borderId="1" xfId="0" applyFont="1" applyFill="1" applyBorder="1" applyAlignment="1" applyProtection="1">
      <alignment/>
      <protection/>
    </xf>
    <xf numFmtId="0" fontId="12" fillId="2" borderId="1" xfId="0" applyFont="1" applyFill="1" applyBorder="1" applyAlignment="1" applyProtection="1">
      <alignment/>
      <protection/>
    </xf>
    <xf numFmtId="172" fontId="14" fillId="2" borderId="0" xfId="0" applyNumberFormat="1" applyFont="1" applyFill="1" applyBorder="1" applyAlignment="1" applyProtection="1">
      <alignment horizontal="left"/>
      <protection/>
    </xf>
    <xf numFmtId="0" fontId="14" fillId="2" borderId="0" xfId="0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0" fontId="22" fillId="0" borderId="0" xfId="0" applyFont="1" applyAlignment="1" applyProtection="1">
      <alignment horizontal="right"/>
      <protection/>
    </xf>
    <xf numFmtId="0" fontId="22" fillId="0" borderId="0" xfId="0" applyFont="1" applyAlignment="1" applyProtection="1">
      <alignment horizontal="left"/>
      <protection/>
    </xf>
    <xf numFmtId="2" fontId="22" fillId="0" borderId="0" xfId="0" applyNumberFormat="1" applyFont="1" applyAlignment="1" applyProtection="1">
      <alignment horizontal="left"/>
      <protection/>
    </xf>
    <xf numFmtId="0" fontId="22" fillId="0" borderId="0" xfId="0" applyFont="1" applyFill="1" applyBorder="1" applyAlignment="1" applyProtection="1">
      <alignment/>
      <protection/>
    </xf>
    <xf numFmtId="2" fontId="22" fillId="0" borderId="0" xfId="0" applyNumberFormat="1" applyFont="1" applyFill="1" applyBorder="1" applyAlignment="1" applyProtection="1">
      <alignment/>
      <protection/>
    </xf>
    <xf numFmtId="172" fontId="11" fillId="0" borderId="0" xfId="0" applyNumberFormat="1" applyFont="1" applyFill="1" applyBorder="1" applyAlignment="1" applyProtection="1">
      <alignment horizontal="left"/>
      <protection/>
    </xf>
    <xf numFmtId="172" fontId="22" fillId="0" borderId="0" xfId="0" applyNumberFormat="1" applyFont="1" applyFill="1" applyBorder="1" applyAlignment="1" applyProtection="1">
      <alignment horizontal="left"/>
      <protection/>
    </xf>
    <xf numFmtId="0" fontId="11" fillId="0" borderId="2" xfId="0" applyFont="1" applyBorder="1" applyAlignment="1" applyProtection="1">
      <alignment horizontal="left"/>
      <protection/>
    </xf>
    <xf numFmtId="172" fontId="11" fillId="0" borderId="2" xfId="0" applyNumberFormat="1" applyFont="1" applyFill="1" applyBorder="1" applyAlignment="1" applyProtection="1">
      <alignment horizontal="left"/>
      <protection/>
    </xf>
    <xf numFmtId="0" fontId="11" fillId="0" borderId="3" xfId="0" applyFont="1" applyBorder="1" applyAlignment="1" applyProtection="1">
      <alignment/>
      <protection/>
    </xf>
    <xf numFmtId="0" fontId="11" fillId="0" borderId="2" xfId="0" applyFont="1" applyBorder="1" applyAlignment="1" applyProtection="1">
      <alignment horizontal="right"/>
      <protection/>
    </xf>
    <xf numFmtId="0" fontId="11" fillId="0" borderId="2" xfId="0" applyFont="1" applyFill="1" applyBorder="1" applyAlignment="1" applyProtection="1">
      <alignment/>
      <protection/>
    </xf>
    <xf numFmtId="0" fontId="11" fillId="0" borderId="4" xfId="0" applyFont="1" applyFill="1" applyBorder="1" applyAlignment="1" applyProtection="1">
      <alignment/>
      <protection/>
    </xf>
    <xf numFmtId="0" fontId="19" fillId="0" borderId="0" xfId="0" applyFont="1" applyFill="1" applyBorder="1" applyAlignment="1" applyProtection="1">
      <alignment/>
      <protection/>
    </xf>
    <xf numFmtId="172" fontId="14" fillId="0" borderId="0" xfId="0" applyNumberFormat="1" applyFont="1" applyFill="1" applyBorder="1" applyAlignment="1" applyProtection="1">
      <alignment horizontal="left"/>
      <protection/>
    </xf>
    <xf numFmtId="0" fontId="23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172" fontId="4" fillId="0" borderId="0" xfId="0" applyNumberFormat="1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/>
      <protection/>
    </xf>
    <xf numFmtId="0" fontId="4" fillId="2" borderId="0" xfId="0" applyFont="1" applyFill="1" applyBorder="1" applyAlignment="1" applyProtection="1">
      <alignment/>
      <protection/>
    </xf>
    <xf numFmtId="172" fontId="9" fillId="0" borderId="0" xfId="0" applyNumberFormat="1" applyFont="1" applyAlignment="1" applyProtection="1">
      <alignment horizontal="left"/>
      <protection locked="0"/>
    </xf>
    <xf numFmtId="173" fontId="9" fillId="0" borderId="0" xfId="0" applyNumberFormat="1" applyFont="1" applyFill="1" applyAlignment="1" applyProtection="1">
      <alignment horizontal="left"/>
      <protection locked="0"/>
    </xf>
    <xf numFmtId="172" fontId="9" fillId="0" borderId="0" xfId="0" applyNumberFormat="1" applyFont="1" applyFill="1" applyBorder="1" applyAlignment="1" applyProtection="1">
      <alignment horizontal="left"/>
      <protection locked="0"/>
    </xf>
    <xf numFmtId="172" fontId="9" fillId="0" borderId="0" xfId="0" applyNumberFormat="1" applyFont="1" applyFill="1" applyAlignment="1" applyProtection="1">
      <alignment horizontal="left"/>
      <protection locked="0"/>
    </xf>
    <xf numFmtId="173" fontId="13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5" xfId="0" applyFont="1" applyFill="1" applyBorder="1" applyAlignment="1">
      <alignment/>
    </xf>
    <xf numFmtId="0" fontId="13" fillId="0" borderId="6" xfId="0" applyFont="1" applyFill="1" applyBorder="1" applyAlignment="1">
      <alignment/>
    </xf>
    <xf numFmtId="0" fontId="13" fillId="0" borderId="5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5" xfId="0" applyFont="1" applyFill="1" applyBorder="1" applyAlignment="1">
      <alignment/>
    </xf>
    <xf numFmtId="0" fontId="13" fillId="0" borderId="7" xfId="0" applyFont="1" applyFill="1" applyBorder="1" applyAlignment="1">
      <alignment/>
    </xf>
    <xf numFmtId="0" fontId="13" fillId="0" borderId="8" xfId="0" applyFont="1" applyFill="1" applyBorder="1" applyAlignment="1">
      <alignment/>
    </xf>
    <xf numFmtId="0" fontId="13" fillId="0" borderId="9" xfId="0" applyFont="1" applyFill="1" applyBorder="1" applyAlignment="1">
      <alignment/>
    </xf>
    <xf numFmtId="181" fontId="25" fillId="0" borderId="0" xfId="0" applyNumberFormat="1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0" fontId="37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181" fontId="25" fillId="0" borderId="0" xfId="0" applyNumberFormat="1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right" vertical="center"/>
    </xf>
    <xf numFmtId="0" fontId="30" fillId="3" borderId="10" xfId="0" applyFont="1" applyFill="1" applyBorder="1" applyAlignment="1">
      <alignment horizontal="center" vertical="top"/>
    </xf>
    <xf numFmtId="0" fontId="30" fillId="3" borderId="11" xfId="0" applyFont="1" applyFill="1" applyBorder="1" applyAlignment="1">
      <alignment horizontal="center" vertical="top"/>
    </xf>
    <xf numFmtId="0" fontId="30" fillId="3" borderId="5" xfId="0" applyFont="1" applyFill="1" applyBorder="1" applyAlignment="1">
      <alignment horizontal="center" vertical="top"/>
    </xf>
    <xf numFmtId="0" fontId="30" fillId="3" borderId="6" xfId="0" applyFont="1" applyFill="1" applyBorder="1" applyAlignment="1">
      <alignment horizontal="center" vertical="top"/>
    </xf>
    <xf numFmtId="0" fontId="30" fillId="3" borderId="7" xfId="0" applyFont="1" applyFill="1" applyBorder="1" applyAlignment="1">
      <alignment horizontal="center" vertical="top"/>
    </xf>
    <xf numFmtId="0" fontId="30" fillId="3" borderId="9" xfId="0" applyFont="1" applyFill="1" applyBorder="1" applyAlignment="1">
      <alignment horizontal="center" vertical="top"/>
    </xf>
    <xf numFmtId="0" fontId="36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right" vertical="center"/>
    </xf>
    <xf numFmtId="181" fontId="27" fillId="0" borderId="0" xfId="0" applyNumberFormat="1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right"/>
    </xf>
    <xf numFmtId="181" fontId="32" fillId="0" borderId="0" xfId="0" applyNumberFormat="1" applyFont="1" applyFill="1" applyBorder="1" applyAlignment="1">
      <alignment horizontal="left" vertical="center"/>
    </xf>
    <xf numFmtId="181" fontId="28" fillId="0" borderId="5" xfId="0" applyNumberFormat="1" applyFont="1" applyFill="1" applyBorder="1" applyAlignment="1">
      <alignment horizontal="center" vertical="center"/>
    </xf>
    <xf numFmtId="181" fontId="28" fillId="0" borderId="0" xfId="0" applyNumberFormat="1" applyFont="1" applyFill="1" applyBorder="1" applyAlignment="1">
      <alignment horizontal="center" vertical="center"/>
    </xf>
    <xf numFmtId="181" fontId="24" fillId="0" borderId="0" xfId="0" applyNumberFormat="1" applyFont="1" applyFill="1" applyBorder="1" applyAlignment="1">
      <alignment horizontal="center" vertical="center" textRotation="90"/>
    </xf>
    <xf numFmtId="181" fontId="28" fillId="0" borderId="0" xfId="0" applyNumberFormat="1" applyFont="1" applyFill="1" applyBorder="1" applyAlignment="1">
      <alignment horizontal="center" vertical="center" textRotation="90"/>
    </xf>
    <xf numFmtId="0" fontId="30" fillId="3" borderId="10" xfId="0" applyFont="1" applyFill="1" applyBorder="1" applyAlignment="1">
      <alignment horizontal="center" vertical="center"/>
    </xf>
    <xf numFmtId="0" fontId="30" fillId="3" borderId="12" xfId="0" applyFont="1" applyFill="1" applyBorder="1" applyAlignment="1">
      <alignment horizontal="center" vertical="center"/>
    </xf>
    <xf numFmtId="0" fontId="30" fillId="3" borderId="11" xfId="0" applyFont="1" applyFill="1" applyBorder="1" applyAlignment="1">
      <alignment horizontal="center" vertical="center"/>
    </xf>
    <xf numFmtId="0" fontId="30" fillId="3" borderId="7" xfId="0" applyFont="1" applyFill="1" applyBorder="1" applyAlignment="1">
      <alignment horizontal="center" vertical="center"/>
    </xf>
    <xf numFmtId="0" fontId="30" fillId="3" borderId="8" xfId="0" applyFont="1" applyFill="1" applyBorder="1" applyAlignment="1">
      <alignment horizontal="center" vertical="center"/>
    </xf>
    <xf numFmtId="0" fontId="30" fillId="3" borderId="9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right" vertical="center"/>
    </xf>
    <xf numFmtId="0" fontId="33" fillId="0" borderId="8" xfId="0" applyFont="1" applyFill="1" applyBorder="1" applyAlignment="1">
      <alignment horizontal="right" vertical="center"/>
    </xf>
    <xf numFmtId="2" fontId="34" fillId="0" borderId="0" xfId="0" applyNumberFormat="1" applyFont="1" applyFill="1" applyBorder="1" applyAlignment="1">
      <alignment horizontal="left" vertical="center"/>
    </xf>
    <xf numFmtId="2" fontId="34" fillId="0" borderId="8" xfId="0" applyNumberFormat="1" applyFont="1" applyFill="1" applyBorder="1" applyAlignment="1">
      <alignment horizontal="left" vertical="center"/>
    </xf>
    <xf numFmtId="0" fontId="30" fillId="4" borderId="5" xfId="0" applyFont="1" applyFill="1" applyBorder="1" applyAlignment="1">
      <alignment horizontal="center"/>
    </xf>
    <xf numFmtId="0" fontId="30" fillId="4" borderId="0" xfId="0" applyFont="1" applyFill="1" applyBorder="1" applyAlignment="1">
      <alignment horizontal="center"/>
    </xf>
    <xf numFmtId="0" fontId="30" fillId="4" borderId="6" xfId="0" applyFont="1" applyFill="1" applyBorder="1" applyAlignment="1">
      <alignment horizontal="center"/>
    </xf>
    <xf numFmtId="0" fontId="30" fillId="4" borderId="7" xfId="0" applyFont="1" applyFill="1" applyBorder="1" applyAlignment="1">
      <alignment horizontal="center"/>
    </xf>
    <xf numFmtId="0" fontId="30" fillId="4" borderId="8" xfId="0" applyFont="1" applyFill="1" applyBorder="1" applyAlignment="1">
      <alignment horizontal="center"/>
    </xf>
    <xf numFmtId="0" fontId="30" fillId="4" borderId="9" xfId="0" applyFont="1" applyFill="1" applyBorder="1" applyAlignment="1">
      <alignment horizontal="center"/>
    </xf>
    <xf numFmtId="2" fontId="30" fillId="4" borderId="10" xfId="0" applyNumberFormat="1" applyFont="1" applyFill="1" applyBorder="1" applyAlignment="1">
      <alignment horizontal="center" vertical="center" textRotation="90"/>
    </xf>
    <xf numFmtId="2" fontId="30" fillId="4" borderId="12" xfId="0" applyNumberFormat="1" applyFont="1" applyFill="1" applyBorder="1" applyAlignment="1">
      <alignment horizontal="center" vertical="center" textRotation="90"/>
    </xf>
    <xf numFmtId="2" fontId="30" fillId="4" borderId="11" xfId="0" applyNumberFormat="1" applyFont="1" applyFill="1" applyBorder="1" applyAlignment="1">
      <alignment horizontal="center" vertical="center" textRotation="90"/>
    </xf>
    <xf numFmtId="2" fontId="30" fillId="4" borderId="5" xfId="0" applyNumberFormat="1" applyFont="1" applyFill="1" applyBorder="1" applyAlignment="1">
      <alignment horizontal="center" vertical="center" textRotation="90"/>
    </xf>
    <xf numFmtId="2" fontId="30" fillId="4" borderId="0" xfId="0" applyNumberFormat="1" applyFont="1" applyFill="1" applyBorder="1" applyAlignment="1">
      <alignment horizontal="center" vertical="center" textRotation="90"/>
    </xf>
    <xf numFmtId="2" fontId="30" fillId="4" borderId="6" xfId="0" applyNumberFormat="1" applyFont="1" applyFill="1" applyBorder="1" applyAlignment="1">
      <alignment horizontal="center" vertical="center" textRotation="90"/>
    </xf>
    <xf numFmtId="0" fontId="33" fillId="0" borderId="10" xfId="0" applyFont="1" applyFill="1" applyBorder="1" applyAlignment="1">
      <alignment horizontal="right" vertical="center"/>
    </xf>
    <xf numFmtId="0" fontId="33" fillId="0" borderId="12" xfId="0" applyFont="1" applyFill="1" applyBorder="1" applyAlignment="1">
      <alignment horizontal="right" vertical="center"/>
    </xf>
    <xf numFmtId="0" fontId="33" fillId="0" borderId="5" xfId="0" applyFont="1" applyFill="1" applyBorder="1" applyAlignment="1">
      <alignment horizontal="right" vertical="center"/>
    </xf>
    <xf numFmtId="2" fontId="34" fillId="0" borderId="12" xfId="0" applyNumberFormat="1" applyFont="1" applyFill="1" applyBorder="1" applyAlignment="1">
      <alignment horizontal="left" vertical="center"/>
    </xf>
    <xf numFmtId="2" fontId="34" fillId="0" borderId="11" xfId="0" applyNumberFormat="1" applyFont="1" applyFill="1" applyBorder="1" applyAlignment="1">
      <alignment horizontal="left" vertical="center"/>
    </xf>
    <xf numFmtId="2" fontId="34" fillId="0" borderId="6" xfId="0" applyNumberFormat="1" applyFont="1" applyFill="1" applyBorder="1" applyAlignment="1">
      <alignment horizontal="left" vertical="center"/>
    </xf>
    <xf numFmtId="0" fontId="13" fillId="4" borderId="12" xfId="0" applyFont="1" applyFill="1" applyBorder="1" applyAlignment="1">
      <alignment horizontal="center"/>
    </xf>
    <xf numFmtId="0" fontId="13" fillId="4" borderId="0" xfId="0" applyFont="1" applyFill="1" applyBorder="1" applyAlignment="1">
      <alignment horizontal="center"/>
    </xf>
    <xf numFmtId="0" fontId="13" fillId="4" borderId="8" xfId="0" applyFont="1" applyFill="1" applyBorder="1" applyAlignment="1">
      <alignment horizontal="center"/>
    </xf>
    <xf numFmtId="181" fontId="28" fillId="0" borderId="12" xfId="0" applyNumberFormat="1" applyFont="1" applyFill="1" applyBorder="1" applyAlignment="1">
      <alignment horizontal="center" vertical="center"/>
    </xf>
    <xf numFmtId="181" fontId="29" fillId="0" borderId="12" xfId="0" applyNumberFormat="1" applyFont="1" applyFill="1" applyBorder="1" applyAlignment="1">
      <alignment horizontal="center" vertical="center"/>
    </xf>
    <xf numFmtId="181" fontId="29" fillId="0" borderId="0" xfId="0" applyNumberFormat="1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</xdr:row>
      <xdr:rowOff>0</xdr:rowOff>
    </xdr:from>
    <xdr:to>
      <xdr:col>45</xdr:col>
      <xdr:colOff>0</xdr:colOff>
      <xdr:row>61</xdr:row>
      <xdr:rowOff>0</xdr:rowOff>
    </xdr:to>
    <xdr:sp>
      <xdr:nvSpPr>
        <xdr:cNvPr id="1" name="Rectangle 33"/>
        <xdr:cNvSpPr>
          <a:spLocks/>
        </xdr:cNvSpPr>
      </xdr:nvSpPr>
      <xdr:spPr>
        <a:xfrm rot="16200000">
          <a:off x="1143000" y="371475"/>
          <a:ext cx="5286375" cy="7181850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/>
            <a:t>
</a:t>
          </a:r>
          <a:r>
            <a:rPr lang="en-US" cap="none" sz="2000" b="1" i="0" u="none" baseline="0">
              <a:solidFill>
                <a:srgbClr val="FFFFFF"/>
              </a:solidFill>
            </a:rPr>
            <a:t>2</a:t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43</xdr:col>
      <xdr:colOff>0</xdr:colOff>
      <xdr:row>57</xdr:row>
      <xdr:rowOff>0</xdr:rowOff>
    </xdr:to>
    <xdr:sp>
      <xdr:nvSpPr>
        <xdr:cNvPr id="2" name="Oval 1"/>
        <xdr:cNvSpPr>
          <a:spLocks/>
        </xdr:cNvSpPr>
      </xdr:nvSpPr>
      <xdr:spPr>
        <a:xfrm>
          <a:off x="1285875" y="2971800"/>
          <a:ext cx="4857750" cy="4086225"/>
        </a:xfrm>
        <a:prstGeom prst="ellipse">
          <a:avLst/>
        </a:prstGeom>
        <a:gradFill rotWithShape="1">
          <a:gsLst>
            <a:gs pos="0">
              <a:srgbClr val="000000"/>
            </a:gs>
            <a:gs pos="100000">
              <a:srgbClr val="C0C0C0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49</xdr:col>
      <xdr:colOff>0</xdr:colOff>
      <xdr:row>3</xdr:row>
      <xdr:rowOff>0</xdr:rowOff>
    </xdr:from>
    <xdr:to>
      <xdr:col>57</xdr:col>
      <xdr:colOff>0</xdr:colOff>
      <xdr:row>3</xdr:row>
      <xdr:rowOff>0</xdr:rowOff>
    </xdr:to>
    <xdr:sp>
      <xdr:nvSpPr>
        <xdr:cNvPr id="3" name="Line 2"/>
        <xdr:cNvSpPr>
          <a:spLocks/>
        </xdr:cNvSpPr>
      </xdr:nvSpPr>
      <xdr:spPr>
        <a:xfrm>
          <a:off x="7000875" y="371475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49</xdr:col>
      <xdr:colOff>0</xdr:colOff>
      <xdr:row>16</xdr:row>
      <xdr:rowOff>0</xdr:rowOff>
    </xdr:from>
    <xdr:to>
      <xdr:col>56</xdr:col>
      <xdr:colOff>0</xdr:colOff>
      <xdr:row>16</xdr:row>
      <xdr:rowOff>0</xdr:rowOff>
    </xdr:to>
    <xdr:sp>
      <xdr:nvSpPr>
        <xdr:cNvPr id="4" name="Line 3"/>
        <xdr:cNvSpPr>
          <a:spLocks/>
        </xdr:cNvSpPr>
      </xdr:nvSpPr>
      <xdr:spPr>
        <a:xfrm>
          <a:off x="7000875" y="19812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55</xdr:col>
      <xdr:colOff>0</xdr:colOff>
      <xdr:row>3</xdr:row>
      <xdr:rowOff>0</xdr:rowOff>
    </xdr:from>
    <xdr:to>
      <xdr:col>55</xdr:col>
      <xdr:colOff>0</xdr:colOff>
      <xdr:row>16</xdr:row>
      <xdr:rowOff>0</xdr:rowOff>
    </xdr:to>
    <xdr:sp>
      <xdr:nvSpPr>
        <xdr:cNvPr id="5" name="Line 4"/>
        <xdr:cNvSpPr>
          <a:spLocks/>
        </xdr:cNvSpPr>
      </xdr:nvSpPr>
      <xdr:spPr>
        <a:xfrm>
          <a:off x="7858125" y="371475"/>
          <a:ext cx="0" cy="1609725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49</xdr:col>
      <xdr:colOff>0</xdr:colOff>
      <xdr:row>18</xdr:row>
      <xdr:rowOff>0</xdr:rowOff>
    </xdr:from>
    <xdr:to>
      <xdr:col>56</xdr:col>
      <xdr:colOff>0</xdr:colOff>
      <xdr:row>18</xdr:row>
      <xdr:rowOff>0</xdr:rowOff>
    </xdr:to>
    <xdr:sp>
      <xdr:nvSpPr>
        <xdr:cNvPr id="6" name="Line 5"/>
        <xdr:cNvSpPr>
          <a:spLocks/>
        </xdr:cNvSpPr>
      </xdr:nvSpPr>
      <xdr:spPr>
        <a:xfrm>
          <a:off x="7000875" y="222885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55</xdr:col>
      <xdr:colOff>0</xdr:colOff>
      <xdr:row>16</xdr:row>
      <xdr:rowOff>0</xdr:rowOff>
    </xdr:from>
    <xdr:to>
      <xdr:col>55</xdr:col>
      <xdr:colOff>0</xdr:colOff>
      <xdr:row>18</xdr:row>
      <xdr:rowOff>0</xdr:rowOff>
    </xdr:to>
    <xdr:sp>
      <xdr:nvSpPr>
        <xdr:cNvPr id="7" name="Line 6"/>
        <xdr:cNvSpPr>
          <a:spLocks/>
        </xdr:cNvSpPr>
      </xdr:nvSpPr>
      <xdr:spPr>
        <a:xfrm>
          <a:off x="7858125" y="19812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55</xdr:col>
      <xdr:colOff>0</xdr:colOff>
      <xdr:row>18</xdr:row>
      <xdr:rowOff>0</xdr:rowOff>
    </xdr:from>
    <xdr:to>
      <xdr:col>55</xdr:col>
      <xdr:colOff>0</xdr:colOff>
      <xdr:row>31</xdr:row>
      <xdr:rowOff>0</xdr:rowOff>
    </xdr:to>
    <xdr:sp>
      <xdr:nvSpPr>
        <xdr:cNvPr id="8" name="Line 7"/>
        <xdr:cNvSpPr>
          <a:spLocks/>
        </xdr:cNvSpPr>
      </xdr:nvSpPr>
      <xdr:spPr>
        <a:xfrm>
          <a:off x="7858125" y="2228850"/>
          <a:ext cx="0" cy="1609725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55</xdr:col>
      <xdr:colOff>0</xdr:colOff>
      <xdr:row>48</xdr:row>
      <xdr:rowOff>0</xdr:rowOff>
    </xdr:from>
    <xdr:to>
      <xdr:col>55</xdr:col>
      <xdr:colOff>0</xdr:colOff>
      <xdr:row>61</xdr:row>
      <xdr:rowOff>0</xdr:rowOff>
    </xdr:to>
    <xdr:sp>
      <xdr:nvSpPr>
        <xdr:cNvPr id="9" name="Line 10"/>
        <xdr:cNvSpPr>
          <a:spLocks/>
        </xdr:cNvSpPr>
      </xdr:nvSpPr>
      <xdr:spPr>
        <a:xfrm>
          <a:off x="7858125" y="5943600"/>
          <a:ext cx="0" cy="1609725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55</xdr:col>
      <xdr:colOff>0</xdr:colOff>
      <xdr:row>33</xdr:row>
      <xdr:rowOff>0</xdr:rowOff>
    </xdr:from>
    <xdr:to>
      <xdr:col>55</xdr:col>
      <xdr:colOff>0</xdr:colOff>
      <xdr:row>46</xdr:row>
      <xdr:rowOff>0</xdr:rowOff>
    </xdr:to>
    <xdr:sp>
      <xdr:nvSpPr>
        <xdr:cNvPr id="10" name="Line 11"/>
        <xdr:cNvSpPr>
          <a:spLocks/>
        </xdr:cNvSpPr>
      </xdr:nvSpPr>
      <xdr:spPr>
        <a:xfrm>
          <a:off x="7858125" y="4086225"/>
          <a:ext cx="0" cy="1609725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49</xdr:col>
      <xdr:colOff>0</xdr:colOff>
      <xdr:row>61</xdr:row>
      <xdr:rowOff>0</xdr:rowOff>
    </xdr:from>
    <xdr:to>
      <xdr:col>57</xdr:col>
      <xdr:colOff>0</xdr:colOff>
      <xdr:row>61</xdr:row>
      <xdr:rowOff>0</xdr:rowOff>
    </xdr:to>
    <xdr:sp>
      <xdr:nvSpPr>
        <xdr:cNvPr id="11" name="Line 12"/>
        <xdr:cNvSpPr>
          <a:spLocks/>
        </xdr:cNvSpPr>
      </xdr:nvSpPr>
      <xdr:spPr>
        <a:xfrm>
          <a:off x="7000875" y="7553325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49</xdr:col>
      <xdr:colOff>47625</xdr:colOff>
      <xdr:row>46</xdr:row>
      <xdr:rowOff>0</xdr:rowOff>
    </xdr:from>
    <xdr:to>
      <xdr:col>56</xdr:col>
      <xdr:colOff>47625</xdr:colOff>
      <xdr:row>46</xdr:row>
      <xdr:rowOff>0</xdr:rowOff>
    </xdr:to>
    <xdr:sp>
      <xdr:nvSpPr>
        <xdr:cNvPr id="12" name="Line 13"/>
        <xdr:cNvSpPr>
          <a:spLocks/>
        </xdr:cNvSpPr>
      </xdr:nvSpPr>
      <xdr:spPr>
        <a:xfrm>
          <a:off x="7048500" y="569595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48</xdr:col>
      <xdr:colOff>0</xdr:colOff>
      <xdr:row>33</xdr:row>
      <xdr:rowOff>0</xdr:rowOff>
    </xdr:from>
    <xdr:to>
      <xdr:col>55</xdr:col>
      <xdr:colOff>0</xdr:colOff>
      <xdr:row>33</xdr:row>
      <xdr:rowOff>0</xdr:rowOff>
    </xdr:to>
    <xdr:sp>
      <xdr:nvSpPr>
        <xdr:cNvPr id="13" name="Line 14"/>
        <xdr:cNvSpPr>
          <a:spLocks/>
        </xdr:cNvSpPr>
      </xdr:nvSpPr>
      <xdr:spPr>
        <a:xfrm>
          <a:off x="6858000" y="408622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48</xdr:col>
      <xdr:colOff>0</xdr:colOff>
      <xdr:row>31</xdr:row>
      <xdr:rowOff>0</xdr:rowOff>
    </xdr:from>
    <xdr:to>
      <xdr:col>55</xdr:col>
      <xdr:colOff>0</xdr:colOff>
      <xdr:row>31</xdr:row>
      <xdr:rowOff>0</xdr:rowOff>
    </xdr:to>
    <xdr:sp>
      <xdr:nvSpPr>
        <xdr:cNvPr id="14" name="Line 15"/>
        <xdr:cNvSpPr>
          <a:spLocks/>
        </xdr:cNvSpPr>
      </xdr:nvSpPr>
      <xdr:spPr>
        <a:xfrm>
          <a:off x="6858000" y="38385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49</xdr:col>
      <xdr:colOff>47625</xdr:colOff>
      <xdr:row>48</xdr:row>
      <xdr:rowOff>0</xdr:rowOff>
    </xdr:from>
    <xdr:to>
      <xdr:col>56</xdr:col>
      <xdr:colOff>47625</xdr:colOff>
      <xdr:row>48</xdr:row>
      <xdr:rowOff>0</xdr:rowOff>
    </xdr:to>
    <xdr:sp>
      <xdr:nvSpPr>
        <xdr:cNvPr id="15" name="Line 16"/>
        <xdr:cNvSpPr>
          <a:spLocks/>
        </xdr:cNvSpPr>
      </xdr:nvSpPr>
      <xdr:spPr>
        <a:xfrm>
          <a:off x="7048500" y="59436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51</xdr:col>
      <xdr:colOff>0</xdr:colOff>
      <xdr:row>63</xdr:row>
      <xdr:rowOff>0</xdr:rowOff>
    </xdr:from>
    <xdr:to>
      <xdr:col>59</xdr:col>
      <xdr:colOff>0</xdr:colOff>
      <xdr:row>63</xdr:row>
      <xdr:rowOff>0</xdr:rowOff>
    </xdr:to>
    <xdr:sp>
      <xdr:nvSpPr>
        <xdr:cNvPr id="16" name="Line 17"/>
        <xdr:cNvSpPr>
          <a:spLocks/>
        </xdr:cNvSpPr>
      </xdr:nvSpPr>
      <xdr:spPr>
        <a:xfrm>
          <a:off x="7286625" y="7800975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51</xdr:col>
      <xdr:colOff>0</xdr:colOff>
      <xdr:row>1</xdr:row>
      <xdr:rowOff>0</xdr:rowOff>
    </xdr:from>
    <xdr:to>
      <xdr:col>59</xdr:col>
      <xdr:colOff>0</xdr:colOff>
      <xdr:row>1</xdr:row>
      <xdr:rowOff>0</xdr:rowOff>
    </xdr:to>
    <xdr:sp>
      <xdr:nvSpPr>
        <xdr:cNvPr id="17" name="Line 18"/>
        <xdr:cNvSpPr>
          <a:spLocks/>
        </xdr:cNvSpPr>
      </xdr:nvSpPr>
      <xdr:spPr>
        <a:xfrm>
          <a:off x="7286625" y="123825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57</xdr:col>
      <xdr:colOff>0</xdr:colOff>
      <xdr:row>3</xdr:row>
      <xdr:rowOff>0</xdr:rowOff>
    </xdr:from>
    <xdr:to>
      <xdr:col>57</xdr:col>
      <xdr:colOff>0</xdr:colOff>
      <xdr:row>61</xdr:row>
      <xdr:rowOff>0</xdr:rowOff>
    </xdr:to>
    <xdr:sp>
      <xdr:nvSpPr>
        <xdr:cNvPr id="18" name="Line 19"/>
        <xdr:cNvSpPr>
          <a:spLocks/>
        </xdr:cNvSpPr>
      </xdr:nvSpPr>
      <xdr:spPr>
        <a:xfrm>
          <a:off x="8143875" y="371475"/>
          <a:ext cx="0" cy="718185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59</xdr:col>
      <xdr:colOff>0</xdr:colOff>
      <xdr:row>1</xdr:row>
      <xdr:rowOff>0</xdr:rowOff>
    </xdr:from>
    <xdr:to>
      <xdr:col>59</xdr:col>
      <xdr:colOff>0</xdr:colOff>
      <xdr:row>63</xdr:row>
      <xdr:rowOff>0</xdr:rowOff>
    </xdr:to>
    <xdr:sp>
      <xdr:nvSpPr>
        <xdr:cNvPr id="19" name="Line 20"/>
        <xdr:cNvSpPr>
          <a:spLocks/>
        </xdr:cNvSpPr>
      </xdr:nvSpPr>
      <xdr:spPr>
        <a:xfrm flipH="1">
          <a:off x="8429625" y="123825"/>
          <a:ext cx="0" cy="767715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67</xdr:row>
      <xdr:rowOff>0</xdr:rowOff>
    </xdr:to>
    <xdr:sp>
      <xdr:nvSpPr>
        <xdr:cNvPr id="20" name="Line 21"/>
        <xdr:cNvSpPr>
          <a:spLocks/>
        </xdr:cNvSpPr>
      </xdr:nvSpPr>
      <xdr:spPr>
        <a:xfrm>
          <a:off x="571500" y="7553325"/>
          <a:ext cx="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65</xdr:row>
      <xdr:rowOff>0</xdr:rowOff>
    </xdr:to>
    <xdr:sp>
      <xdr:nvSpPr>
        <xdr:cNvPr id="21" name="Line 22"/>
        <xdr:cNvSpPr>
          <a:spLocks/>
        </xdr:cNvSpPr>
      </xdr:nvSpPr>
      <xdr:spPr>
        <a:xfrm>
          <a:off x="1143000" y="7553325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45</xdr:col>
      <xdr:colOff>0</xdr:colOff>
      <xdr:row>61</xdr:row>
      <xdr:rowOff>0</xdr:rowOff>
    </xdr:from>
    <xdr:to>
      <xdr:col>45</xdr:col>
      <xdr:colOff>0</xdr:colOff>
      <xdr:row>61</xdr:row>
      <xdr:rowOff>0</xdr:rowOff>
    </xdr:to>
    <xdr:sp>
      <xdr:nvSpPr>
        <xdr:cNvPr id="22" name="Line 23"/>
        <xdr:cNvSpPr>
          <a:spLocks/>
        </xdr:cNvSpPr>
      </xdr:nvSpPr>
      <xdr:spPr>
        <a:xfrm>
          <a:off x="6429375" y="755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45</xdr:col>
      <xdr:colOff>0</xdr:colOff>
      <xdr:row>61</xdr:row>
      <xdr:rowOff>0</xdr:rowOff>
    </xdr:from>
    <xdr:to>
      <xdr:col>45</xdr:col>
      <xdr:colOff>0</xdr:colOff>
      <xdr:row>65</xdr:row>
      <xdr:rowOff>0</xdr:rowOff>
    </xdr:to>
    <xdr:sp>
      <xdr:nvSpPr>
        <xdr:cNvPr id="23" name="Line 24"/>
        <xdr:cNvSpPr>
          <a:spLocks/>
        </xdr:cNvSpPr>
      </xdr:nvSpPr>
      <xdr:spPr>
        <a:xfrm>
          <a:off x="6429375" y="7553325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49</xdr:col>
      <xdr:colOff>0</xdr:colOff>
      <xdr:row>61</xdr:row>
      <xdr:rowOff>0</xdr:rowOff>
    </xdr:from>
    <xdr:to>
      <xdr:col>49</xdr:col>
      <xdr:colOff>0</xdr:colOff>
      <xdr:row>67</xdr:row>
      <xdr:rowOff>0</xdr:rowOff>
    </xdr:to>
    <xdr:sp>
      <xdr:nvSpPr>
        <xdr:cNvPr id="24" name="Line 25"/>
        <xdr:cNvSpPr>
          <a:spLocks/>
        </xdr:cNvSpPr>
      </xdr:nvSpPr>
      <xdr:spPr>
        <a:xfrm>
          <a:off x="7000875" y="7553325"/>
          <a:ext cx="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51</xdr:col>
      <xdr:colOff>0</xdr:colOff>
      <xdr:row>61</xdr:row>
      <xdr:rowOff>0</xdr:rowOff>
    </xdr:from>
    <xdr:to>
      <xdr:col>51</xdr:col>
      <xdr:colOff>0</xdr:colOff>
      <xdr:row>69</xdr:row>
      <xdr:rowOff>0</xdr:rowOff>
    </xdr:to>
    <xdr:sp>
      <xdr:nvSpPr>
        <xdr:cNvPr id="25" name="Line 26"/>
        <xdr:cNvSpPr>
          <a:spLocks/>
        </xdr:cNvSpPr>
      </xdr:nvSpPr>
      <xdr:spPr>
        <a:xfrm>
          <a:off x="7286625" y="7553325"/>
          <a:ext cx="0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</xdr:col>
      <xdr:colOff>0</xdr:colOff>
      <xdr:row>63</xdr:row>
      <xdr:rowOff>0</xdr:rowOff>
    </xdr:from>
    <xdr:to>
      <xdr:col>2</xdr:col>
      <xdr:colOff>0</xdr:colOff>
      <xdr:row>69</xdr:row>
      <xdr:rowOff>0</xdr:rowOff>
    </xdr:to>
    <xdr:sp>
      <xdr:nvSpPr>
        <xdr:cNvPr id="26" name="Line 27"/>
        <xdr:cNvSpPr>
          <a:spLocks/>
        </xdr:cNvSpPr>
      </xdr:nvSpPr>
      <xdr:spPr>
        <a:xfrm>
          <a:off x="285750" y="7800975"/>
          <a:ext cx="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4</xdr:col>
      <xdr:colOff>0</xdr:colOff>
      <xdr:row>67</xdr:row>
      <xdr:rowOff>0</xdr:rowOff>
    </xdr:from>
    <xdr:to>
      <xdr:col>49</xdr:col>
      <xdr:colOff>0</xdr:colOff>
      <xdr:row>67</xdr:row>
      <xdr:rowOff>0</xdr:rowOff>
    </xdr:to>
    <xdr:sp>
      <xdr:nvSpPr>
        <xdr:cNvPr id="27" name="Line 28"/>
        <xdr:cNvSpPr>
          <a:spLocks/>
        </xdr:cNvSpPr>
      </xdr:nvSpPr>
      <xdr:spPr>
        <a:xfrm>
          <a:off x="571500" y="8296275"/>
          <a:ext cx="642937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4</xdr:col>
      <xdr:colOff>0</xdr:colOff>
      <xdr:row>65</xdr:row>
      <xdr:rowOff>0</xdr:rowOff>
    </xdr:from>
    <xdr:to>
      <xdr:col>8</xdr:col>
      <xdr:colOff>0</xdr:colOff>
      <xdr:row>65</xdr:row>
      <xdr:rowOff>0</xdr:rowOff>
    </xdr:to>
    <xdr:sp>
      <xdr:nvSpPr>
        <xdr:cNvPr id="28" name="Line 29"/>
        <xdr:cNvSpPr>
          <a:spLocks/>
        </xdr:cNvSpPr>
      </xdr:nvSpPr>
      <xdr:spPr>
        <a:xfrm>
          <a:off x="571500" y="804862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8</xdr:col>
      <xdr:colOff>0</xdr:colOff>
      <xdr:row>65</xdr:row>
      <xdr:rowOff>0</xdr:rowOff>
    </xdr:from>
    <xdr:to>
      <xdr:col>45</xdr:col>
      <xdr:colOff>0</xdr:colOff>
      <xdr:row>65</xdr:row>
      <xdr:rowOff>0</xdr:rowOff>
    </xdr:to>
    <xdr:sp>
      <xdr:nvSpPr>
        <xdr:cNvPr id="29" name="Line 30"/>
        <xdr:cNvSpPr>
          <a:spLocks/>
        </xdr:cNvSpPr>
      </xdr:nvSpPr>
      <xdr:spPr>
        <a:xfrm>
          <a:off x="1143000" y="8048625"/>
          <a:ext cx="528637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45</xdr:col>
      <xdr:colOff>0</xdr:colOff>
      <xdr:row>65</xdr:row>
      <xdr:rowOff>0</xdr:rowOff>
    </xdr:from>
    <xdr:to>
      <xdr:col>49</xdr:col>
      <xdr:colOff>0</xdr:colOff>
      <xdr:row>65</xdr:row>
      <xdr:rowOff>0</xdr:rowOff>
    </xdr:to>
    <xdr:sp>
      <xdr:nvSpPr>
        <xdr:cNvPr id="30" name="Line 31"/>
        <xdr:cNvSpPr>
          <a:spLocks/>
        </xdr:cNvSpPr>
      </xdr:nvSpPr>
      <xdr:spPr>
        <a:xfrm>
          <a:off x="6429375" y="804862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</xdr:col>
      <xdr:colOff>0</xdr:colOff>
      <xdr:row>69</xdr:row>
      <xdr:rowOff>0</xdr:rowOff>
    </xdr:from>
    <xdr:to>
      <xdr:col>51</xdr:col>
      <xdr:colOff>0</xdr:colOff>
      <xdr:row>69</xdr:row>
      <xdr:rowOff>0</xdr:rowOff>
    </xdr:to>
    <xdr:sp>
      <xdr:nvSpPr>
        <xdr:cNvPr id="31" name="Line 32"/>
        <xdr:cNvSpPr>
          <a:spLocks/>
        </xdr:cNvSpPr>
      </xdr:nvSpPr>
      <xdr:spPr>
        <a:xfrm>
          <a:off x="285750" y="8543925"/>
          <a:ext cx="700087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51</xdr:col>
      <xdr:colOff>0</xdr:colOff>
      <xdr:row>71</xdr:row>
      <xdr:rowOff>0</xdr:rowOff>
    </xdr:from>
    <xdr:to>
      <xdr:col>60</xdr:col>
      <xdr:colOff>0</xdr:colOff>
      <xdr:row>71</xdr:row>
      <xdr:rowOff>0</xdr:rowOff>
    </xdr:to>
    <xdr:sp>
      <xdr:nvSpPr>
        <xdr:cNvPr id="32" name="Line 34"/>
        <xdr:cNvSpPr>
          <a:spLocks/>
        </xdr:cNvSpPr>
      </xdr:nvSpPr>
      <xdr:spPr>
        <a:xfrm>
          <a:off x="7286625" y="8791575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44</xdr:col>
      <xdr:colOff>0</xdr:colOff>
      <xdr:row>73</xdr:row>
      <xdr:rowOff>0</xdr:rowOff>
    </xdr:from>
    <xdr:to>
      <xdr:col>57</xdr:col>
      <xdr:colOff>0</xdr:colOff>
      <xdr:row>73</xdr:row>
      <xdr:rowOff>0</xdr:rowOff>
    </xdr:to>
    <xdr:sp>
      <xdr:nvSpPr>
        <xdr:cNvPr id="33" name="Line 35"/>
        <xdr:cNvSpPr>
          <a:spLocks/>
        </xdr:cNvSpPr>
      </xdr:nvSpPr>
      <xdr:spPr>
        <a:xfrm>
          <a:off x="6286500" y="9039225"/>
          <a:ext cx="1857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0</xdr:rowOff>
    </xdr:from>
    <xdr:to>
      <xdr:col>55</xdr:col>
      <xdr:colOff>0</xdr:colOff>
      <xdr:row>108</xdr:row>
      <xdr:rowOff>0</xdr:rowOff>
    </xdr:to>
    <xdr:sp>
      <xdr:nvSpPr>
        <xdr:cNvPr id="34" name="Line 36"/>
        <xdr:cNvSpPr>
          <a:spLocks/>
        </xdr:cNvSpPr>
      </xdr:nvSpPr>
      <xdr:spPr>
        <a:xfrm flipV="1">
          <a:off x="571500" y="13373100"/>
          <a:ext cx="7286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48</xdr:col>
      <xdr:colOff>0</xdr:colOff>
      <xdr:row>119</xdr:row>
      <xdr:rowOff>0</xdr:rowOff>
    </xdr:from>
    <xdr:to>
      <xdr:col>57</xdr:col>
      <xdr:colOff>0</xdr:colOff>
      <xdr:row>119</xdr:row>
      <xdr:rowOff>0</xdr:rowOff>
    </xdr:to>
    <xdr:sp>
      <xdr:nvSpPr>
        <xdr:cNvPr id="35" name="Line 37"/>
        <xdr:cNvSpPr>
          <a:spLocks/>
        </xdr:cNvSpPr>
      </xdr:nvSpPr>
      <xdr:spPr>
        <a:xfrm>
          <a:off x="6858000" y="14735175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55</xdr:col>
      <xdr:colOff>0</xdr:colOff>
      <xdr:row>73</xdr:row>
      <xdr:rowOff>0</xdr:rowOff>
    </xdr:from>
    <xdr:to>
      <xdr:col>55</xdr:col>
      <xdr:colOff>0</xdr:colOff>
      <xdr:row>108</xdr:row>
      <xdr:rowOff>0</xdr:rowOff>
    </xdr:to>
    <xdr:sp>
      <xdr:nvSpPr>
        <xdr:cNvPr id="36" name="Line 39"/>
        <xdr:cNvSpPr>
          <a:spLocks/>
        </xdr:cNvSpPr>
      </xdr:nvSpPr>
      <xdr:spPr>
        <a:xfrm flipH="1">
          <a:off x="7858125" y="9039225"/>
          <a:ext cx="0" cy="4333875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57</xdr:col>
      <xdr:colOff>0</xdr:colOff>
      <xdr:row>73</xdr:row>
      <xdr:rowOff>0</xdr:rowOff>
    </xdr:from>
    <xdr:to>
      <xdr:col>57</xdr:col>
      <xdr:colOff>0</xdr:colOff>
      <xdr:row>119</xdr:row>
      <xdr:rowOff>0</xdr:rowOff>
    </xdr:to>
    <xdr:sp>
      <xdr:nvSpPr>
        <xdr:cNvPr id="37" name="Line 40"/>
        <xdr:cNvSpPr>
          <a:spLocks/>
        </xdr:cNvSpPr>
      </xdr:nvSpPr>
      <xdr:spPr>
        <a:xfrm>
          <a:off x="8143875" y="9039225"/>
          <a:ext cx="0" cy="569595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51</xdr:col>
      <xdr:colOff>0</xdr:colOff>
      <xdr:row>121</xdr:row>
      <xdr:rowOff>0</xdr:rowOff>
    </xdr:from>
    <xdr:to>
      <xdr:col>59</xdr:col>
      <xdr:colOff>0</xdr:colOff>
      <xdr:row>121</xdr:row>
      <xdr:rowOff>0</xdr:rowOff>
    </xdr:to>
    <xdr:sp>
      <xdr:nvSpPr>
        <xdr:cNvPr id="38" name="Line 41"/>
        <xdr:cNvSpPr>
          <a:spLocks/>
        </xdr:cNvSpPr>
      </xdr:nvSpPr>
      <xdr:spPr>
        <a:xfrm>
          <a:off x="7286625" y="14982825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59</xdr:col>
      <xdr:colOff>0</xdr:colOff>
      <xdr:row>71</xdr:row>
      <xdr:rowOff>0</xdr:rowOff>
    </xdr:from>
    <xdr:to>
      <xdr:col>59</xdr:col>
      <xdr:colOff>0</xdr:colOff>
      <xdr:row>121</xdr:row>
      <xdr:rowOff>0</xdr:rowOff>
    </xdr:to>
    <xdr:sp>
      <xdr:nvSpPr>
        <xdr:cNvPr id="39" name="Line 42"/>
        <xdr:cNvSpPr>
          <a:spLocks/>
        </xdr:cNvSpPr>
      </xdr:nvSpPr>
      <xdr:spPr>
        <a:xfrm>
          <a:off x="8429625" y="8791575"/>
          <a:ext cx="0" cy="619125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workbookViewId="0" topLeftCell="A9">
      <selection activeCell="B19" sqref="B19"/>
    </sheetView>
  </sheetViews>
  <sheetFormatPr defaultColWidth="9.00390625" defaultRowHeight="12.75"/>
  <cols>
    <col min="1" max="1" width="18.625" style="6" customWidth="1"/>
    <col min="2" max="2" width="15.25390625" style="6" customWidth="1"/>
    <col min="3" max="3" width="11.75390625" style="6" customWidth="1"/>
    <col min="4" max="4" width="14.375" style="6" customWidth="1"/>
    <col min="5" max="5" width="10.75390625" style="6" customWidth="1"/>
    <col min="6" max="6" width="16.25390625" style="6" customWidth="1"/>
    <col min="7" max="7" width="10.75390625" style="6" customWidth="1"/>
    <col min="8" max="8" width="13.75390625" style="6" customWidth="1"/>
    <col min="9" max="9" width="7.25390625" style="6" customWidth="1"/>
    <col min="10" max="16384" width="10.75390625" style="6" customWidth="1"/>
  </cols>
  <sheetData>
    <row r="1" spans="1:6" ht="36.75" customHeight="1">
      <c r="A1" s="2" t="s">
        <v>33</v>
      </c>
      <c r="B1" s="3"/>
      <c r="C1" s="4" t="s">
        <v>40</v>
      </c>
      <c r="D1" s="3"/>
      <c r="E1" s="5"/>
      <c r="F1" s="3"/>
    </row>
    <row r="2" spans="1:6" s="8" customFormat="1" ht="18" customHeight="1">
      <c r="A2" s="7" t="s">
        <v>35</v>
      </c>
      <c r="B2" s="3"/>
      <c r="C2" s="3"/>
      <c r="D2" s="3"/>
      <c r="E2" s="3"/>
      <c r="F2" s="3"/>
    </row>
    <row r="3" spans="1:12" s="15" customFormat="1" ht="15.75">
      <c r="A3" s="61" t="s">
        <v>76</v>
      </c>
      <c r="B3" s="62" t="s">
        <v>34</v>
      </c>
      <c r="C3" s="59">
        <v>1.57</v>
      </c>
      <c r="D3" s="63" t="s">
        <v>0</v>
      </c>
      <c r="E3" s="60">
        <f>B8*C3</f>
        <v>86.35000000000001</v>
      </c>
      <c r="F3" s="64" t="s">
        <v>1</v>
      </c>
      <c r="G3" s="9"/>
      <c r="H3" s="12"/>
      <c r="I3" s="9"/>
      <c r="J3" s="13"/>
      <c r="K3" s="14"/>
      <c r="L3" s="13"/>
    </row>
    <row r="4" spans="1:12" s="15" customFormat="1" ht="15.75">
      <c r="A4" s="9"/>
      <c r="B4" s="10"/>
      <c r="C4" s="11"/>
      <c r="D4" s="13"/>
      <c r="E4" s="57"/>
      <c r="F4" s="13"/>
      <c r="G4" s="9"/>
      <c r="H4" s="12"/>
      <c r="I4" s="9"/>
      <c r="J4" s="13"/>
      <c r="K4" s="14"/>
      <c r="L4" s="13"/>
    </row>
    <row r="5" spans="1:12" s="51" customFormat="1" ht="12.75">
      <c r="A5" s="51" t="s">
        <v>80</v>
      </c>
      <c r="B5" s="52"/>
      <c r="C5" s="53"/>
      <c r="D5" s="55"/>
      <c r="E5" s="58"/>
      <c r="F5" s="55"/>
      <c r="H5" s="54"/>
      <c r="J5" s="55"/>
      <c r="K5" s="56"/>
      <c r="L5" s="55"/>
    </row>
    <row r="6" spans="1:12" ht="15.75">
      <c r="A6" s="16"/>
      <c r="B6" s="16"/>
      <c r="C6" s="17"/>
      <c r="D6" s="18"/>
      <c r="E6" s="19"/>
      <c r="F6" s="18"/>
      <c r="G6" s="20"/>
      <c r="H6" s="21"/>
      <c r="I6" s="20"/>
      <c r="J6" s="18"/>
      <c r="K6" s="22"/>
      <c r="L6" s="18"/>
    </row>
    <row r="7" spans="1:9" ht="15" customHeight="1">
      <c r="A7" s="23" t="s">
        <v>44</v>
      </c>
      <c r="B7" s="3"/>
      <c r="C7" s="3"/>
      <c r="D7" s="3"/>
      <c r="E7" s="3"/>
      <c r="F7" s="3"/>
      <c r="G7" s="20"/>
      <c r="H7" s="24"/>
      <c r="I7" s="20"/>
    </row>
    <row r="8" spans="1:9" ht="15.75">
      <c r="A8" s="6" t="s">
        <v>2</v>
      </c>
      <c r="B8" s="72">
        <v>55</v>
      </c>
      <c r="C8" s="6" t="s">
        <v>1</v>
      </c>
      <c r="D8" s="25" t="s">
        <v>70</v>
      </c>
      <c r="E8" s="26"/>
      <c r="F8" s="26"/>
      <c r="G8" s="20"/>
      <c r="H8" s="21"/>
      <c r="I8" s="20"/>
    </row>
    <row r="9" spans="1:9" ht="15.75">
      <c r="A9" s="6" t="s">
        <v>3</v>
      </c>
      <c r="B9" s="72">
        <v>16</v>
      </c>
      <c r="C9" s="6" t="s">
        <v>4</v>
      </c>
      <c r="D9" s="25" t="s">
        <v>45</v>
      </c>
      <c r="E9" s="26"/>
      <c r="F9" s="26"/>
      <c r="G9" s="20"/>
      <c r="H9" s="21"/>
      <c r="I9" s="20"/>
    </row>
    <row r="10" spans="1:8" ht="15.75">
      <c r="A10" s="6" t="s">
        <v>5</v>
      </c>
      <c r="B10" s="72">
        <v>3</v>
      </c>
      <c r="D10" s="25" t="s">
        <v>46</v>
      </c>
      <c r="E10" s="26"/>
      <c r="F10" s="26"/>
      <c r="G10" s="20"/>
      <c r="H10" s="27"/>
    </row>
    <row r="11" spans="1:11" ht="15.75">
      <c r="A11" s="6" t="s">
        <v>7</v>
      </c>
      <c r="B11" s="72">
        <v>0.7490211662309837</v>
      </c>
      <c r="D11" s="25" t="s">
        <v>47</v>
      </c>
      <c r="E11" s="26"/>
      <c r="F11" s="26"/>
      <c r="G11" s="20"/>
      <c r="H11" s="1"/>
      <c r="K11" s="28"/>
    </row>
    <row r="12" spans="1:9" ht="15.75">
      <c r="A12" s="6" t="s">
        <v>8</v>
      </c>
      <c r="B12" s="1">
        <f>1/(1/B11+1/B10)</f>
        <v>0.5993733828267498</v>
      </c>
      <c r="D12" s="25" t="s">
        <v>49</v>
      </c>
      <c r="E12" s="26"/>
      <c r="F12" s="26"/>
      <c r="G12" s="20"/>
      <c r="H12" s="24"/>
      <c r="I12" s="20"/>
    </row>
    <row r="13" spans="1:9" ht="15.75">
      <c r="A13" s="6" t="s">
        <v>9</v>
      </c>
      <c r="B13" s="72">
        <v>54</v>
      </c>
      <c r="C13" s="29" t="s">
        <v>10</v>
      </c>
      <c r="D13" s="25" t="s">
        <v>71</v>
      </c>
      <c r="E13" s="26"/>
      <c r="F13" s="26"/>
      <c r="G13" s="20"/>
      <c r="H13" s="1"/>
      <c r="I13" s="20"/>
    </row>
    <row r="14" spans="1:6" ht="15">
      <c r="A14" s="8" t="s">
        <v>11</v>
      </c>
      <c r="B14" s="73">
        <v>0.0515</v>
      </c>
      <c r="C14" s="30" t="s">
        <v>39</v>
      </c>
      <c r="D14" s="25" t="s">
        <v>72</v>
      </c>
      <c r="E14" s="26"/>
      <c r="F14" s="26"/>
    </row>
    <row r="15" spans="1:6" ht="15">
      <c r="A15" s="31" t="s">
        <v>36</v>
      </c>
      <c r="B15" s="74">
        <v>0.3</v>
      </c>
      <c r="C15" s="31" t="s">
        <v>4</v>
      </c>
      <c r="D15" s="25" t="s">
        <v>73</v>
      </c>
      <c r="E15" s="26"/>
      <c r="F15" s="26"/>
    </row>
    <row r="16" spans="1:6" ht="15">
      <c r="A16" s="6" t="s">
        <v>14</v>
      </c>
      <c r="B16" s="32">
        <f>(1/(((2*3.1416*B8)*(2*3.1416*B8))*B13))*1000</f>
        <v>0.00015506689589531134</v>
      </c>
      <c r="C16" s="29"/>
      <c r="D16" s="25" t="s">
        <v>74</v>
      </c>
      <c r="E16" s="26"/>
      <c r="F16" s="26"/>
    </row>
    <row r="17" spans="1:6" ht="15">
      <c r="A17" s="6" t="s">
        <v>15</v>
      </c>
      <c r="B17" s="1">
        <f>((B16*(B14*B14))*((344.5*344.5)*1.18))*1000</f>
        <v>57.59622388564371</v>
      </c>
      <c r="C17" s="29" t="s">
        <v>12</v>
      </c>
      <c r="D17" s="25" t="s">
        <v>48</v>
      </c>
      <c r="E17" s="26"/>
      <c r="F17" s="26"/>
    </row>
    <row r="18" spans="1:4" ht="15">
      <c r="A18" s="6" t="s">
        <v>16</v>
      </c>
      <c r="B18" s="1">
        <f>B17*(H28*H28)</f>
        <v>21.314562982080897</v>
      </c>
      <c r="D18" s="25"/>
    </row>
    <row r="19" spans="1:4" ht="15">
      <c r="A19" s="6" t="s">
        <v>17</v>
      </c>
      <c r="B19" s="75">
        <v>8.982479921263572</v>
      </c>
      <c r="C19" s="29" t="s">
        <v>29</v>
      </c>
      <c r="D19" s="25" t="s">
        <v>52</v>
      </c>
    </row>
    <row r="20" spans="2:4" ht="15">
      <c r="B20" s="33"/>
      <c r="C20" s="29"/>
      <c r="D20" s="25" t="s">
        <v>50</v>
      </c>
    </row>
    <row r="21" spans="2:4" ht="15">
      <c r="B21" s="33"/>
      <c r="C21" s="29"/>
      <c r="D21" s="25" t="s">
        <v>75</v>
      </c>
    </row>
    <row r="22" spans="2:4" ht="15">
      <c r="B22" s="33"/>
      <c r="C22" s="29"/>
      <c r="D22" s="25" t="s">
        <v>51</v>
      </c>
    </row>
    <row r="23" spans="1:4" ht="15.75">
      <c r="A23" s="20"/>
      <c r="B23" s="33"/>
      <c r="C23" s="34"/>
      <c r="D23" s="25" t="s">
        <v>79</v>
      </c>
    </row>
    <row r="24" spans="1:6" ht="15.75">
      <c r="A24" s="23" t="s">
        <v>56</v>
      </c>
      <c r="B24" s="35"/>
      <c r="C24" s="36"/>
      <c r="D24" s="23"/>
      <c r="E24" s="3"/>
      <c r="F24" s="3"/>
    </row>
    <row r="25" spans="1:6" ht="15">
      <c r="A25" s="31" t="s">
        <v>18</v>
      </c>
      <c r="B25" s="37">
        <f>(1/SQRT(B19))*(B8/H28)</f>
        <v>30.16639068128707</v>
      </c>
      <c r="C25" s="31" t="s">
        <v>1</v>
      </c>
      <c r="D25" s="25" t="s">
        <v>53</v>
      </c>
      <c r="E25" s="26"/>
      <c r="F25" s="26"/>
    </row>
    <row r="26" spans="1:6" ht="15">
      <c r="A26" s="31" t="s">
        <v>19</v>
      </c>
      <c r="B26" s="37">
        <f>0.39*(B8/H28)</f>
        <v>35.26030672187087</v>
      </c>
      <c r="C26" s="31" t="s">
        <v>1</v>
      </c>
      <c r="D26" s="25" t="s">
        <v>54</v>
      </c>
      <c r="F26" s="38"/>
    </row>
    <row r="27" spans="1:8" ht="15">
      <c r="A27" s="31" t="s">
        <v>20</v>
      </c>
      <c r="B27" s="37">
        <f>(B49/(1.4))/10</f>
        <v>13.675545286932106</v>
      </c>
      <c r="D27" s="65" t="s">
        <v>42</v>
      </c>
      <c r="F27" s="31"/>
      <c r="H27" s="66">
        <f>(B9+B15)/B9*B11</f>
        <v>0.7630653130978147</v>
      </c>
    </row>
    <row r="28" spans="1:8" ht="15">
      <c r="A28" s="31" t="s">
        <v>21</v>
      </c>
      <c r="B28" s="37">
        <f>POWER((POWER((2*PI()*B26),2)*B27),-1)*10000000</f>
        <v>14.897844593141885</v>
      </c>
      <c r="D28" s="65" t="s">
        <v>43</v>
      </c>
      <c r="F28" s="31"/>
      <c r="H28" s="66">
        <f>1/(1/H27+1/B10)</f>
        <v>0.6083327683220418</v>
      </c>
    </row>
    <row r="29" spans="1:8" ht="15">
      <c r="A29" s="31" t="s">
        <v>32</v>
      </c>
      <c r="B29" s="37">
        <f>(B41*B42)*B43</f>
        <v>450</v>
      </c>
      <c r="C29" s="31" t="s">
        <v>38</v>
      </c>
      <c r="D29" s="67" t="s">
        <v>77</v>
      </c>
      <c r="F29" s="31"/>
      <c r="H29" s="66">
        <f>E15/H30</f>
        <v>0</v>
      </c>
    </row>
    <row r="30" spans="1:8" ht="15.75">
      <c r="A30" s="31" t="s">
        <v>23</v>
      </c>
      <c r="B30" s="37">
        <f>0.000000000964*B8^3*B17/B11</f>
        <v>0.01233289469307495</v>
      </c>
      <c r="C30" s="31"/>
      <c r="D30" s="68" t="s">
        <v>22</v>
      </c>
      <c r="F30" s="31"/>
      <c r="H30" s="66">
        <f>B17*(H28*H28)</f>
        <v>21.314562982080897</v>
      </c>
    </row>
    <row r="31" spans="1:8" ht="15">
      <c r="A31" s="31" t="s">
        <v>24</v>
      </c>
      <c r="B31" s="37">
        <f>112+10*LOG(B30)+20*LOG(B9/(B9+B15))</f>
        <v>92.74929779708178</v>
      </c>
      <c r="C31" s="31" t="s">
        <v>25</v>
      </c>
      <c r="D31" s="65" t="s">
        <v>55</v>
      </c>
      <c r="F31" s="31"/>
      <c r="H31" s="69"/>
    </row>
    <row r="32" spans="4:6" ht="15.75">
      <c r="D32" s="70"/>
      <c r="E32" s="69"/>
      <c r="F32" s="31"/>
    </row>
    <row r="33" spans="1:6" ht="15.75">
      <c r="A33" s="20"/>
      <c r="B33" s="1"/>
      <c r="C33" s="20"/>
      <c r="D33" s="70"/>
      <c r="E33" s="69"/>
      <c r="F33" s="31"/>
    </row>
    <row r="34" spans="1:6" ht="15.75">
      <c r="A34" s="23" t="s">
        <v>57</v>
      </c>
      <c r="B34" s="35"/>
      <c r="C34" s="23"/>
      <c r="D34" s="39"/>
      <c r="E34" s="39"/>
      <c r="F34" s="71"/>
    </row>
    <row r="35" spans="1:4" ht="15">
      <c r="A35" s="31" t="s">
        <v>30</v>
      </c>
      <c r="B35" s="37">
        <f>((B28*B29)/1.293)/100</f>
        <v>51.848647075899834</v>
      </c>
      <c r="C35" s="31" t="s">
        <v>6</v>
      </c>
      <c r="D35" s="25" t="s">
        <v>58</v>
      </c>
    </row>
    <row r="36" spans="1:4" ht="15">
      <c r="A36" s="31" t="s">
        <v>31</v>
      </c>
      <c r="B36" s="37">
        <f>B35-(1.4*(SQRT(B29/(2*3.1416))))</f>
        <v>40.00067967423966</v>
      </c>
      <c r="C36" s="31" t="s">
        <v>6</v>
      </c>
      <c r="D36" s="25" t="s">
        <v>59</v>
      </c>
    </row>
    <row r="37" spans="1:4" ht="15">
      <c r="A37" s="31"/>
      <c r="B37" s="40"/>
      <c r="C37" s="31"/>
      <c r="D37" s="50" t="s">
        <v>60</v>
      </c>
    </row>
    <row r="38" spans="1:4" ht="15">
      <c r="A38" s="31"/>
      <c r="B38" s="40"/>
      <c r="C38" s="31"/>
      <c r="D38" s="50" t="s">
        <v>61</v>
      </c>
    </row>
    <row r="40" spans="1:6" ht="15.75">
      <c r="A40" s="23" t="s">
        <v>68</v>
      </c>
      <c r="B40" s="3"/>
      <c r="C40" s="3"/>
      <c r="D40" s="41"/>
      <c r="E40" s="41"/>
      <c r="F40" s="41"/>
    </row>
    <row r="41" spans="1:5" ht="15">
      <c r="A41" s="42" t="s">
        <v>26</v>
      </c>
      <c r="B41" s="74">
        <v>2.5</v>
      </c>
      <c r="C41" s="43" t="s">
        <v>6</v>
      </c>
      <c r="D41" s="25" t="s">
        <v>62</v>
      </c>
      <c r="E41" s="26"/>
    </row>
    <row r="42" spans="1:4" ht="15">
      <c r="A42" s="42" t="s">
        <v>27</v>
      </c>
      <c r="B42" s="74">
        <v>22.5</v>
      </c>
      <c r="C42" s="43" t="s">
        <v>6</v>
      </c>
      <c r="D42" s="25" t="s">
        <v>63</v>
      </c>
    </row>
    <row r="43" spans="1:4" ht="15">
      <c r="A43" s="44" t="s">
        <v>28</v>
      </c>
      <c r="B43" s="74">
        <v>8</v>
      </c>
      <c r="C43" s="31"/>
      <c r="D43" s="25" t="s">
        <v>69</v>
      </c>
    </row>
    <row r="44" spans="1:4" ht="15">
      <c r="A44" s="44" t="s">
        <v>32</v>
      </c>
      <c r="B44" s="37">
        <f>(B41*B42)*B43</f>
        <v>450</v>
      </c>
      <c r="C44" s="31" t="s">
        <v>38</v>
      </c>
      <c r="D44" s="25" t="s">
        <v>64</v>
      </c>
    </row>
    <row r="45" spans="1:4" ht="15">
      <c r="A45" s="44" t="s">
        <v>37</v>
      </c>
      <c r="B45" s="37">
        <f>(B29*B36)/1000</f>
        <v>18.00030585340785</v>
      </c>
      <c r="C45" s="31" t="s">
        <v>12</v>
      </c>
      <c r="D45" s="25" t="s">
        <v>78</v>
      </c>
    </row>
    <row r="46" spans="1:4" ht="15.75">
      <c r="A46" s="45"/>
      <c r="B46" s="37"/>
      <c r="C46" s="31"/>
      <c r="D46" s="25"/>
    </row>
    <row r="47" spans="1:3" ht="15.75">
      <c r="A47" s="45"/>
      <c r="B47" s="37"/>
      <c r="C47" s="31"/>
    </row>
    <row r="48" spans="1:6" ht="15.75">
      <c r="A48" s="46" t="s">
        <v>67</v>
      </c>
      <c r="B48" s="47"/>
      <c r="C48" s="48"/>
      <c r="D48" s="3"/>
      <c r="E48" s="3"/>
      <c r="F48" s="3"/>
    </row>
    <row r="49" spans="1:4" ht="15">
      <c r="A49" s="49" t="s">
        <v>13</v>
      </c>
      <c r="B49" s="37">
        <f>B19*B17*(H28*H28)</f>
        <v>191.4576340170495</v>
      </c>
      <c r="C49" s="49" t="s">
        <v>12</v>
      </c>
      <c r="D49" s="25" t="s">
        <v>65</v>
      </c>
    </row>
    <row r="50" spans="1:4" ht="15">
      <c r="A50" s="31" t="s">
        <v>41</v>
      </c>
      <c r="B50" s="37">
        <f>B45+B49</f>
        <v>209.45793987045732</v>
      </c>
      <c r="C50" s="31" t="s">
        <v>12</v>
      </c>
      <c r="D50" s="25" t="s">
        <v>66</v>
      </c>
    </row>
    <row r="51" spans="1:3" ht="15">
      <c r="A51" s="26"/>
      <c r="B51" s="26"/>
      <c r="C51" s="26"/>
    </row>
    <row r="55" ht="15">
      <c r="A55" s="6" t="s">
        <v>81</v>
      </c>
    </row>
    <row r="57" ht="15">
      <c r="A57" s="6" t="s">
        <v>82</v>
      </c>
    </row>
    <row r="58" ht="15">
      <c r="A58" s="6" t="s">
        <v>83</v>
      </c>
    </row>
    <row r="59" ht="15">
      <c r="A59" s="6" t="s">
        <v>84</v>
      </c>
    </row>
    <row r="60" ht="15">
      <c r="A60" s="6" t="s">
        <v>85</v>
      </c>
    </row>
    <row r="61" ht="15">
      <c r="A61" s="6" t="s">
        <v>86</v>
      </c>
    </row>
  </sheetData>
  <sheetProtection sheet="1" objects="1" scenarios="1"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121"/>
  <sheetViews>
    <sheetView tabSelected="1" zoomScale="50" zoomScaleNormal="50" workbookViewId="0" topLeftCell="A2">
      <selection activeCell="BY52" sqref="BY52"/>
    </sheetView>
  </sheetViews>
  <sheetFormatPr defaultColWidth="9.00390625" defaultRowHeight="9.75" customHeight="1"/>
  <cols>
    <col min="1" max="16384" width="1.875" style="77" customWidth="1"/>
  </cols>
  <sheetData>
    <row r="1" ht="9.75" customHeight="1" thickBot="1">
      <c r="A1" s="76"/>
    </row>
    <row r="2" spans="3:87" ht="9.75" customHeight="1">
      <c r="C2" s="92">
        <v>3</v>
      </c>
      <c r="D2" s="93"/>
      <c r="E2" s="112">
        <v>1</v>
      </c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4"/>
      <c r="AX2" s="92">
        <v>3</v>
      </c>
      <c r="AY2" s="93"/>
      <c r="BF2" s="110">
        <f>BD4+2*AZ17</f>
        <v>100</v>
      </c>
      <c r="BG2" s="110"/>
      <c r="BJ2" s="100" t="s">
        <v>91</v>
      </c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1" t="s">
        <v>92</v>
      </c>
      <c r="BX2" s="101"/>
      <c r="BY2" s="101"/>
      <c r="BZ2" s="101"/>
      <c r="CA2" s="101"/>
      <c r="CB2" s="102">
        <v>2</v>
      </c>
      <c r="CC2" s="102"/>
      <c r="CD2" s="102"/>
      <c r="CE2" s="102"/>
      <c r="CF2" s="102"/>
      <c r="CG2" s="102"/>
      <c r="CH2" s="102"/>
      <c r="CI2" s="102"/>
    </row>
    <row r="3" spans="3:87" ht="9.75" customHeight="1" thickBot="1">
      <c r="C3" s="94"/>
      <c r="D3" s="95"/>
      <c r="E3" s="115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7"/>
      <c r="AX3" s="94"/>
      <c r="AY3" s="95"/>
      <c r="BF3" s="110"/>
      <c r="BG3" s="11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1"/>
      <c r="BX3" s="101"/>
      <c r="BY3" s="101"/>
      <c r="BZ3" s="101"/>
      <c r="CA3" s="101"/>
      <c r="CB3" s="102"/>
      <c r="CC3" s="102"/>
      <c r="CD3" s="102"/>
      <c r="CE3" s="102"/>
      <c r="CF3" s="102"/>
      <c r="CG3" s="102"/>
      <c r="CH3" s="102"/>
      <c r="CI3" s="102"/>
    </row>
    <row r="4" spans="3:87" ht="9.75" customHeight="1">
      <c r="C4" s="94"/>
      <c r="D4" s="95"/>
      <c r="E4" s="141"/>
      <c r="F4" s="141"/>
      <c r="G4" s="141"/>
      <c r="H4" s="141"/>
      <c r="I4" s="78"/>
      <c r="AS4" s="79"/>
      <c r="AT4" s="141"/>
      <c r="AU4" s="141"/>
      <c r="AV4" s="141"/>
      <c r="AW4" s="141"/>
      <c r="AX4" s="94"/>
      <c r="AY4" s="95"/>
      <c r="BB4" s="111">
        <f>Feuil1!B42</f>
        <v>22.5</v>
      </c>
      <c r="BC4" s="111"/>
      <c r="BD4" s="111">
        <f>(BB4+AZ17)*Feuil1!B43/2-AZ17</f>
        <v>96</v>
      </c>
      <c r="BE4" s="111"/>
      <c r="BF4" s="110"/>
      <c r="BG4" s="11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1"/>
      <c r="BX4" s="101"/>
      <c r="BY4" s="101"/>
      <c r="BZ4" s="101"/>
      <c r="CA4" s="101"/>
      <c r="CB4" s="102"/>
      <c r="CC4" s="102"/>
      <c r="CD4" s="102"/>
      <c r="CE4" s="102"/>
      <c r="CF4" s="102"/>
      <c r="CG4" s="102"/>
      <c r="CH4" s="102"/>
      <c r="CI4" s="102"/>
    </row>
    <row r="5" spans="3:87" ht="9.75" customHeight="1">
      <c r="C5" s="94"/>
      <c r="D5" s="95"/>
      <c r="E5" s="141"/>
      <c r="F5" s="141"/>
      <c r="G5" s="141"/>
      <c r="H5" s="141"/>
      <c r="I5" s="80"/>
      <c r="J5" s="81"/>
      <c r="AS5" s="79"/>
      <c r="AT5" s="141"/>
      <c r="AU5" s="141"/>
      <c r="AV5" s="141"/>
      <c r="AW5" s="141"/>
      <c r="AX5" s="94"/>
      <c r="AY5" s="95"/>
      <c r="BB5" s="111"/>
      <c r="BC5" s="111"/>
      <c r="BD5" s="111"/>
      <c r="BE5" s="111"/>
      <c r="BF5" s="110"/>
      <c r="BG5" s="110"/>
      <c r="BJ5" s="100"/>
      <c r="BK5" s="100"/>
      <c r="BL5" s="100"/>
      <c r="BM5" s="100"/>
      <c r="BN5" s="100"/>
      <c r="BO5" s="100"/>
      <c r="BP5" s="100"/>
      <c r="BQ5" s="100"/>
      <c r="BR5" s="100"/>
      <c r="BS5" s="100"/>
      <c r="BT5" s="100"/>
      <c r="BU5" s="100"/>
      <c r="BV5" s="100"/>
      <c r="BW5" s="101"/>
      <c r="BX5" s="101"/>
      <c r="BY5" s="101"/>
      <c r="BZ5" s="101"/>
      <c r="CA5" s="101"/>
      <c r="CB5" s="102"/>
      <c r="CC5" s="102"/>
      <c r="CD5" s="102"/>
      <c r="CE5" s="102"/>
      <c r="CF5" s="102"/>
      <c r="CG5" s="102"/>
      <c r="CH5" s="102"/>
      <c r="CI5" s="102"/>
    </row>
    <row r="6" spans="3:87" ht="9.75" customHeight="1">
      <c r="C6" s="94"/>
      <c r="D6" s="95"/>
      <c r="E6" s="141"/>
      <c r="F6" s="141"/>
      <c r="G6" s="141"/>
      <c r="H6" s="141"/>
      <c r="I6" s="80"/>
      <c r="J6" s="81"/>
      <c r="AS6" s="79"/>
      <c r="AT6" s="141"/>
      <c r="AU6" s="141"/>
      <c r="AV6" s="141"/>
      <c r="AW6" s="141"/>
      <c r="AX6" s="94"/>
      <c r="AY6" s="95"/>
      <c r="BB6" s="111"/>
      <c r="BC6" s="111"/>
      <c r="BD6" s="111"/>
      <c r="BE6" s="111"/>
      <c r="BF6" s="110"/>
      <c r="BG6" s="110"/>
      <c r="BJ6" s="100"/>
      <c r="BK6" s="100"/>
      <c r="BL6" s="100"/>
      <c r="BM6" s="100"/>
      <c r="BN6" s="100"/>
      <c r="BO6" s="100"/>
      <c r="BP6" s="100"/>
      <c r="BQ6" s="100"/>
      <c r="BR6" s="100"/>
      <c r="BS6" s="100"/>
      <c r="BT6" s="100"/>
      <c r="BU6" s="100"/>
      <c r="BV6" s="100"/>
      <c r="BW6" s="101"/>
      <c r="BX6" s="101"/>
      <c r="BY6" s="101"/>
      <c r="BZ6" s="101"/>
      <c r="CA6" s="101"/>
      <c r="CB6" s="102"/>
      <c r="CC6" s="102"/>
      <c r="CD6" s="102"/>
      <c r="CE6" s="102"/>
      <c r="CF6" s="102"/>
      <c r="CG6" s="102"/>
      <c r="CH6" s="102"/>
      <c r="CI6" s="102"/>
    </row>
    <row r="7" spans="3:87" ht="9.75" customHeight="1">
      <c r="C7" s="94"/>
      <c r="D7" s="95"/>
      <c r="E7" s="141"/>
      <c r="F7" s="141"/>
      <c r="G7" s="141"/>
      <c r="H7" s="141"/>
      <c r="I7" s="80"/>
      <c r="J7" s="81"/>
      <c r="AS7" s="79"/>
      <c r="AT7" s="141"/>
      <c r="AU7" s="141"/>
      <c r="AV7" s="141"/>
      <c r="AW7" s="141"/>
      <c r="AX7" s="94"/>
      <c r="AY7" s="95"/>
      <c r="BB7" s="111"/>
      <c r="BC7" s="111"/>
      <c r="BD7" s="111"/>
      <c r="BE7" s="111"/>
      <c r="BF7" s="110"/>
      <c r="BG7" s="11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100"/>
      <c r="BW7" s="101"/>
      <c r="BX7" s="101"/>
      <c r="BY7" s="101"/>
      <c r="BZ7" s="101"/>
      <c r="CA7" s="101"/>
      <c r="CB7" s="102"/>
      <c r="CC7" s="102"/>
      <c r="CD7" s="102"/>
      <c r="CE7" s="102"/>
      <c r="CF7" s="102"/>
      <c r="CG7" s="102"/>
      <c r="CH7" s="102"/>
      <c r="CI7" s="102"/>
    </row>
    <row r="8" spans="3:108" ht="9.75" customHeight="1">
      <c r="C8" s="94"/>
      <c r="D8" s="95"/>
      <c r="E8" s="141"/>
      <c r="F8" s="141"/>
      <c r="G8" s="141"/>
      <c r="H8" s="141"/>
      <c r="I8" s="80"/>
      <c r="J8" s="81"/>
      <c r="AS8" s="79"/>
      <c r="AT8" s="141"/>
      <c r="AU8" s="141"/>
      <c r="AV8" s="141"/>
      <c r="AW8" s="141"/>
      <c r="AX8" s="94"/>
      <c r="AY8" s="95"/>
      <c r="BB8" s="111"/>
      <c r="BC8" s="111"/>
      <c r="BD8" s="111"/>
      <c r="BE8" s="111"/>
      <c r="BF8" s="110"/>
      <c r="BG8" s="110"/>
      <c r="BJ8" s="98" t="s">
        <v>101</v>
      </c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  <c r="CC8" s="98"/>
      <c r="CD8" s="98"/>
      <c r="CE8" s="98"/>
      <c r="CF8" s="98"/>
      <c r="CG8" s="98"/>
      <c r="CH8" s="98"/>
      <c r="CI8" s="98"/>
      <c r="CJ8" s="98"/>
      <c r="CK8" s="98"/>
      <c r="CL8" s="98"/>
      <c r="CM8" s="98"/>
      <c r="CN8" s="98"/>
      <c r="CO8" s="98"/>
      <c r="CP8" s="98"/>
      <c r="CQ8" s="98"/>
      <c r="CR8" s="98"/>
      <c r="CS8" s="98"/>
      <c r="CT8" s="98"/>
      <c r="CU8" s="98"/>
      <c r="CV8" s="98"/>
      <c r="CW8" s="98"/>
      <c r="CX8" s="98"/>
      <c r="CY8" s="98"/>
      <c r="CZ8" s="98"/>
      <c r="DA8" s="98"/>
      <c r="DB8" s="98"/>
      <c r="DC8" s="98"/>
      <c r="DD8" s="98"/>
    </row>
    <row r="9" spans="3:108" ht="9.75" customHeight="1">
      <c r="C9" s="94"/>
      <c r="D9" s="95"/>
      <c r="E9" s="141"/>
      <c r="F9" s="141"/>
      <c r="G9" s="141"/>
      <c r="H9" s="141"/>
      <c r="I9" s="78"/>
      <c r="AS9" s="79"/>
      <c r="AT9" s="141"/>
      <c r="AU9" s="141"/>
      <c r="AV9" s="141"/>
      <c r="AW9" s="141"/>
      <c r="AX9" s="94"/>
      <c r="AY9" s="95"/>
      <c r="BB9" s="111"/>
      <c r="BC9" s="111"/>
      <c r="BD9" s="111"/>
      <c r="BE9" s="111"/>
      <c r="BF9" s="110"/>
      <c r="BG9" s="110"/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98"/>
      <c r="BU9" s="98"/>
      <c r="BV9" s="98"/>
      <c r="BW9" s="98"/>
      <c r="BX9" s="98"/>
      <c r="BY9" s="98"/>
      <c r="BZ9" s="98"/>
      <c r="CA9" s="98"/>
      <c r="CB9" s="98"/>
      <c r="CC9" s="98"/>
      <c r="CD9" s="98"/>
      <c r="CE9" s="98"/>
      <c r="CF9" s="98"/>
      <c r="CG9" s="98"/>
      <c r="CH9" s="98"/>
      <c r="CI9" s="98"/>
      <c r="CJ9" s="98"/>
      <c r="CK9" s="98"/>
      <c r="CL9" s="98"/>
      <c r="CM9" s="98"/>
      <c r="CN9" s="98"/>
      <c r="CO9" s="98"/>
      <c r="CP9" s="98"/>
      <c r="CQ9" s="98"/>
      <c r="CR9" s="98"/>
      <c r="CS9" s="98"/>
      <c r="CT9" s="98"/>
      <c r="CU9" s="98"/>
      <c r="CV9" s="98"/>
      <c r="CW9" s="98"/>
      <c r="CX9" s="98"/>
      <c r="CY9" s="98"/>
      <c r="CZ9" s="98"/>
      <c r="DA9" s="98"/>
      <c r="DB9" s="98"/>
      <c r="DC9" s="98"/>
      <c r="DD9" s="98"/>
    </row>
    <row r="10" spans="3:108" ht="9.75" customHeight="1">
      <c r="C10" s="94"/>
      <c r="D10" s="95"/>
      <c r="E10" s="141"/>
      <c r="F10" s="141"/>
      <c r="G10" s="141"/>
      <c r="H10" s="141"/>
      <c r="I10" s="80"/>
      <c r="AS10" s="79"/>
      <c r="AT10" s="141"/>
      <c r="AU10" s="141"/>
      <c r="AV10" s="141"/>
      <c r="AW10" s="141"/>
      <c r="AX10" s="94"/>
      <c r="AY10" s="95"/>
      <c r="BB10" s="111"/>
      <c r="BC10" s="111"/>
      <c r="BD10" s="111"/>
      <c r="BE10" s="111"/>
      <c r="BF10" s="110"/>
      <c r="BG10" s="110"/>
      <c r="BJ10" s="87" t="s">
        <v>94</v>
      </c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9">
        <v>4</v>
      </c>
      <c r="CL10" s="89"/>
      <c r="CM10" s="89"/>
      <c r="CN10" s="89" t="s">
        <v>99</v>
      </c>
      <c r="CO10" s="89"/>
      <c r="CP10" s="89"/>
      <c r="CQ10" s="90">
        <f>E66</f>
        <v>43.48352010885182</v>
      </c>
      <c r="CR10" s="91"/>
      <c r="CS10" s="91"/>
      <c r="CT10" s="91"/>
      <c r="CU10" s="91"/>
      <c r="CV10" s="91"/>
      <c r="CW10" s="88" t="s">
        <v>100</v>
      </c>
      <c r="CX10" s="88"/>
      <c r="CY10" s="86">
        <f>BF72</f>
        <v>55.848647075899834</v>
      </c>
      <c r="CZ10" s="87"/>
      <c r="DA10" s="87"/>
      <c r="DB10" s="87"/>
      <c r="DC10" s="87"/>
      <c r="DD10" s="87"/>
    </row>
    <row r="11" spans="3:108" ht="9.75" customHeight="1">
      <c r="C11" s="94"/>
      <c r="D11" s="95"/>
      <c r="E11" s="141"/>
      <c r="F11" s="141"/>
      <c r="G11" s="141"/>
      <c r="H11" s="141"/>
      <c r="I11" s="80"/>
      <c r="AS11" s="79"/>
      <c r="AT11" s="141"/>
      <c r="AU11" s="141"/>
      <c r="AV11" s="141"/>
      <c r="AW11" s="141"/>
      <c r="AX11" s="94"/>
      <c r="AY11" s="95"/>
      <c r="BB11" s="111"/>
      <c r="BC11" s="111"/>
      <c r="BD11" s="111"/>
      <c r="BE11" s="111"/>
      <c r="BF11" s="110"/>
      <c r="BG11" s="110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9"/>
      <c r="CL11" s="89"/>
      <c r="CM11" s="89"/>
      <c r="CN11" s="89"/>
      <c r="CO11" s="89"/>
      <c r="CP11" s="89"/>
      <c r="CQ11" s="91"/>
      <c r="CR11" s="91"/>
      <c r="CS11" s="91"/>
      <c r="CT11" s="91"/>
      <c r="CU11" s="91"/>
      <c r="CV11" s="91"/>
      <c r="CW11" s="88"/>
      <c r="CX11" s="88"/>
      <c r="CY11" s="87"/>
      <c r="CZ11" s="87"/>
      <c r="DA11" s="87"/>
      <c r="DB11" s="87"/>
      <c r="DC11" s="87"/>
      <c r="DD11" s="87"/>
    </row>
    <row r="12" spans="3:108" ht="9.75" customHeight="1">
      <c r="C12" s="94"/>
      <c r="D12" s="95"/>
      <c r="E12" s="141"/>
      <c r="F12" s="141"/>
      <c r="G12" s="141"/>
      <c r="H12" s="141"/>
      <c r="I12" s="80"/>
      <c r="AS12" s="79"/>
      <c r="AT12" s="141"/>
      <c r="AU12" s="141"/>
      <c r="AV12" s="141"/>
      <c r="AW12" s="141"/>
      <c r="AX12" s="94"/>
      <c r="AY12" s="95"/>
      <c r="BB12" s="111"/>
      <c r="BC12" s="111"/>
      <c r="BD12" s="111"/>
      <c r="BE12" s="111"/>
      <c r="BF12" s="110"/>
      <c r="BG12" s="110"/>
      <c r="BJ12" s="87" t="s">
        <v>95</v>
      </c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9">
        <v>2</v>
      </c>
      <c r="CL12" s="89"/>
      <c r="CM12" s="89"/>
      <c r="CN12" s="89" t="s">
        <v>99</v>
      </c>
      <c r="CO12" s="89"/>
      <c r="CP12" s="89"/>
      <c r="CQ12" s="90">
        <f>BD4</f>
        <v>96</v>
      </c>
      <c r="CR12" s="91"/>
      <c r="CS12" s="91"/>
      <c r="CT12" s="91"/>
      <c r="CU12" s="91"/>
      <c r="CV12" s="91"/>
      <c r="CW12" s="88" t="s">
        <v>100</v>
      </c>
      <c r="CX12" s="88"/>
      <c r="CY12" s="86">
        <f>I64</f>
        <v>38.48352010885182</v>
      </c>
      <c r="CZ12" s="87"/>
      <c r="DA12" s="87"/>
      <c r="DB12" s="87"/>
      <c r="DC12" s="87"/>
      <c r="DD12" s="87"/>
    </row>
    <row r="13" spans="3:108" ht="9.75" customHeight="1">
      <c r="C13" s="94"/>
      <c r="D13" s="95"/>
      <c r="E13" s="141"/>
      <c r="F13" s="141"/>
      <c r="G13" s="141"/>
      <c r="H13" s="141"/>
      <c r="I13" s="78"/>
      <c r="AS13" s="79"/>
      <c r="AT13" s="141"/>
      <c r="AU13" s="141"/>
      <c r="AV13" s="141"/>
      <c r="AW13" s="141"/>
      <c r="AX13" s="94"/>
      <c r="AY13" s="95"/>
      <c r="BB13" s="111"/>
      <c r="BC13" s="111"/>
      <c r="BD13" s="111"/>
      <c r="BE13" s="111"/>
      <c r="BF13" s="110"/>
      <c r="BG13" s="110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  <c r="CE13" s="87"/>
      <c r="CF13" s="87"/>
      <c r="CG13" s="87"/>
      <c r="CH13" s="87"/>
      <c r="CI13" s="87"/>
      <c r="CJ13" s="87"/>
      <c r="CK13" s="89"/>
      <c r="CL13" s="89"/>
      <c r="CM13" s="89"/>
      <c r="CN13" s="89"/>
      <c r="CO13" s="89"/>
      <c r="CP13" s="89"/>
      <c r="CQ13" s="91"/>
      <c r="CR13" s="91"/>
      <c r="CS13" s="91"/>
      <c r="CT13" s="91"/>
      <c r="CU13" s="91"/>
      <c r="CV13" s="91"/>
      <c r="CW13" s="88"/>
      <c r="CX13" s="88"/>
      <c r="CY13" s="87"/>
      <c r="CZ13" s="87"/>
      <c r="DA13" s="87"/>
      <c r="DB13" s="87"/>
      <c r="DC13" s="87"/>
      <c r="DD13" s="87"/>
    </row>
    <row r="14" spans="3:108" ht="9.75" customHeight="1">
      <c r="C14" s="94"/>
      <c r="D14" s="95"/>
      <c r="E14" s="141"/>
      <c r="F14" s="141"/>
      <c r="G14" s="141"/>
      <c r="H14" s="141"/>
      <c r="I14" s="80"/>
      <c r="AS14" s="79"/>
      <c r="AT14" s="141"/>
      <c r="AU14" s="141"/>
      <c r="AV14" s="141"/>
      <c r="AW14" s="141"/>
      <c r="AX14" s="94"/>
      <c r="AY14" s="95"/>
      <c r="BB14" s="111"/>
      <c r="BC14" s="111"/>
      <c r="BD14" s="111"/>
      <c r="BE14" s="111"/>
      <c r="BF14" s="110"/>
      <c r="BG14" s="110"/>
      <c r="BJ14" s="87" t="s">
        <v>96</v>
      </c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  <c r="CE14" s="87"/>
      <c r="CF14" s="87"/>
      <c r="CG14" s="87"/>
      <c r="CH14" s="87"/>
      <c r="CI14" s="87"/>
      <c r="CJ14" s="87"/>
      <c r="CK14" s="89">
        <v>4</v>
      </c>
      <c r="CL14" s="89"/>
      <c r="CM14" s="89"/>
      <c r="CN14" s="89" t="s">
        <v>99</v>
      </c>
      <c r="CO14" s="89"/>
      <c r="CP14" s="89"/>
      <c r="CQ14" s="90">
        <f>BF2</f>
        <v>100</v>
      </c>
      <c r="CR14" s="91"/>
      <c r="CS14" s="91"/>
      <c r="CT14" s="91"/>
      <c r="CU14" s="91"/>
      <c r="CV14" s="91"/>
      <c r="CW14" s="88" t="s">
        <v>100</v>
      </c>
      <c r="CX14" s="88"/>
      <c r="CY14" s="86">
        <f>BF72</f>
        <v>55.848647075899834</v>
      </c>
      <c r="CZ14" s="87"/>
      <c r="DA14" s="87"/>
      <c r="DB14" s="87"/>
      <c r="DC14" s="87"/>
      <c r="DD14" s="87"/>
    </row>
    <row r="15" spans="3:108" ht="9.75" customHeight="1">
      <c r="C15" s="94"/>
      <c r="D15" s="95"/>
      <c r="E15" s="141"/>
      <c r="F15" s="141"/>
      <c r="G15" s="141"/>
      <c r="H15" s="141"/>
      <c r="I15" s="80"/>
      <c r="AS15" s="79"/>
      <c r="AT15" s="141"/>
      <c r="AU15" s="141"/>
      <c r="AV15" s="141"/>
      <c r="AW15" s="141"/>
      <c r="AX15" s="94"/>
      <c r="AY15" s="95"/>
      <c r="BB15" s="111"/>
      <c r="BC15" s="111"/>
      <c r="BD15" s="111"/>
      <c r="BE15" s="111"/>
      <c r="BF15" s="110"/>
      <c r="BG15" s="110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87"/>
      <c r="CK15" s="89"/>
      <c r="CL15" s="89"/>
      <c r="CM15" s="89"/>
      <c r="CN15" s="89"/>
      <c r="CO15" s="89"/>
      <c r="CP15" s="89"/>
      <c r="CQ15" s="91"/>
      <c r="CR15" s="91"/>
      <c r="CS15" s="91"/>
      <c r="CT15" s="91"/>
      <c r="CU15" s="91"/>
      <c r="CV15" s="91"/>
      <c r="CW15" s="88"/>
      <c r="CX15" s="88"/>
      <c r="CY15" s="87"/>
      <c r="CZ15" s="87"/>
      <c r="DA15" s="87"/>
      <c r="DB15" s="87"/>
      <c r="DC15" s="87"/>
      <c r="DD15" s="87"/>
    </row>
    <row r="16" spans="3:108" ht="9.75" customHeight="1" thickBot="1">
      <c r="C16" s="94"/>
      <c r="D16" s="95"/>
      <c r="E16" s="142"/>
      <c r="F16" s="142"/>
      <c r="G16" s="142"/>
      <c r="H16" s="142"/>
      <c r="I16" s="80"/>
      <c r="AS16" s="79"/>
      <c r="AT16" s="142"/>
      <c r="AU16" s="142"/>
      <c r="AV16" s="142"/>
      <c r="AW16" s="142"/>
      <c r="AX16" s="94"/>
      <c r="AY16" s="95"/>
      <c r="BB16" s="111"/>
      <c r="BC16" s="111"/>
      <c r="BD16" s="111"/>
      <c r="BE16" s="111"/>
      <c r="BF16" s="110"/>
      <c r="BG16" s="110"/>
      <c r="BJ16" s="87" t="s">
        <v>97</v>
      </c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87"/>
      <c r="CA16" s="87"/>
      <c r="CB16" s="87"/>
      <c r="CC16" s="87"/>
      <c r="CD16" s="87"/>
      <c r="CE16" s="87"/>
      <c r="CF16" s="87"/>
      <c r="CG16" s="87"/>
      <c r="CH16" s="87"/>
      <c r="CI16" s="87"/>
      <c r="CJ16" s="87"/>
      <c r="CK16" s="89">
        <v>12</v>
      </c>
      <c r="CL16" s="89"/>
      <c r="CM16" s="89"/>
      <c r="CN16" s="89" t="s">
        <v>99</v>
      </c>
      <c r="CO16" s="89"/>
      <c r="CP16" s="89"/>
      <c r="CQ16" s="90">
        <f>BD74+CB2</f>
        <v>53.848647075899834</v>
      </c>
      <c r="CR16" s="91"/>
      <c r="CS16" s="91"/>
      <c r="CT16" s="91"/>
      <c r="CU16" s="91"/>
      <c r="CV16" s="91"/>
      <c r="CW16" s="88" t="s">
        <v>100</v>
      </c>
      <c r="CX16" s="88"/>
      <c r="CY16" s="86">
        <f>CB2</f>
        <v>2</v>
      </c>
      <c r="CZ16" s="87"/>
      <c r="DA16" s="87"/>
      <c r="DB16" s="87"/>
      <c r="DC16" s="87"/>
      <c r="DD16" s="87"/>
    </row>
    <row r="17" spans="3:108" ht="9.75" customHeight="1">
      <c r="C17" s="94"/>
      <c r="D17" s="95"/>
      <c r="E17" s="112">
        <v>4</v>
      </c>
      <c r="F17" s="113"/>
      <c r="G17" s="113"/>
      <c r="H17" s="114"/>
      <c r="I17" s="80"/>
      <c r="AS17" s="79"/>
      <c r="AT17" s="112">
        <v>4</v>
      </c>
      <c r="AU17" s="113"/>
      <c r="AV17" s="113"/>
      <c r="AW17" s="114"/>
      <c r="AX17" s="94"/>
      <c r="AY17" s="95"/>
      <c r="AZ17" s="108">
        <f>CB2</f>
        <v>2</v>
      </c>
      <c r="BA17" s="109"/>
      <c r="BB17" s="109"/>
      <c r="BC17" s="109"/>
      <c r="BD17" s="111"/>
      <c r="BE17" s="111"/>
      <c r="BF17" s="110"/>
      <c r="BG17" s="110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87"/>
      <c r="CF17" s="87"/>
      <c r="CG17" s="87"/>
      <c r="CH17" s="87"/>
      <c r="CI17" s="87"/>
      <c r="CJ17" s="87"/>
      <c r="CK17" s="89"/>
      <c r="CL17" s="89"/>
      <c r="CM17" s="89"/>
      <c r="CN17" s="89"/>
      <c r="CO17" s="89"/>
      <c r="CP17" s="89"/>
      <c r="CQ17" s="91"/>
      <c r="CR17" s="91"/>
      <c r="CS17" s="91"/>
      <c r="CT17" s="91"/>
      <c r="CU17" s="91"/>
      <c r="CV17" s="91"/>
      <c r="CW17" s="88"/>
      <c r="CX17" s="88"/>
      <c r="CY17" s="87"/>
      <c r="CZ17" s="87"/>
      <c r="DA17" s="87"/>
      <c r="DB17" s="87"/>
      <c r="DC17" s="87"/>
      <c r="DD17" s="87"/>
    </row>
    <row r="18" spans="3:108" ht="9.75" customHeight="1" thickBot="1">
      <c r="C18" s="94"/>
      <c r="D18" s="95"/>
      <c r="E18" s="115"/>
      <c r="F18" s="116"/>
      <c r="G18" s="116"/>
      <c r="H18" s="117"/>
      <c r="I18" s="78"/>
      <c r="AS18" s="79"/>
      <c r="AT18" s="115"/>
      <c r="AU18" s="116"/>
      <c r="AV18" s="116"/>
      <c r="AW18" s="117"/>
      <c r="AX18" s="94"/>
      <c r="AY18" s="95"/>
      <c r="AZ18" s="108"/>
      <c r="BA18" s="109"/>
      <c r="BB18" s="109"/>
      <c r="BC18" s="109"/>
      <c r="BD18" s="111"/>
      <c r="BE18" s="111"/>
      <c r="BF18" s="110"/>
      <c r="BG18" s="110"/>
      <c r="BJ18" s="87" t="s">
        <v>98</v>
      </c>
      <c r="BK18" s="87"/>
      <c r="BL18" s="87"/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7"/>
      <c r="BX18" s="87"/>
      <c r="BY18" s="87"/>
      <c r="BZ18" s="87"/>
      <c r="CA18" s="87"/>
      <c r="CB18" s="87"/>
      <c r="CC18" s="87"/>
      <c r="CD18" s="87"/>
      <c r="CE18" s="87"/>
      <c r="CF18" s="87"/>
      <c r="CG18" s="87"/>
      <c r="CH18" s="87"/>
      <c r="CI18" s="87"/>
      <c r="CJ18" s="87"/>
      <c r="CK18" s="89">
        <v>2</v>
      </c>
      <c r="CL18" s="89"/>
      <c r="CM18" s="89"/>
      <c r="CN18" s="89" t="s">
        <v>99</v>
      </c>
      <c r="CO18" s="89"/>
      <c r="CP18" s="89"/>
      <c r="CQ18" s="90">
        <f>BD4</f>
        <v>96</v>
      </c>
      <c r="CR18" s="91"/>
      <c r="CS18" s="91"/>
      <c r="CT18" s="91"/>
      <c r="CU18" s="91"/>
      <c r="CV18" s="91"/>
      <c r="CW18" s="88" t="s">
        <v>100</v>
      </c>
      <c r="CX18" s="88"/>
      <c r="CY18" s="86">
        <f>E66</f>
        <v>43.48352010885182</v>
      </c>
      <c r="CZ18" s="87"/>
      <c r="DA18" s="87"/>
      <c r="DB18" s="87"/>
      <c r="DC18" s="87"/>
      <c r="DD18" s="87"/>
    </row>
    <row r="19" spans="3:108" ht="9.75" customHeight="1">
      <c r="C19" s="94"/>
      <c r="D19" s="95"/>
      <c r="E19" s="140"/>
      <c r="F19" s="140"/>
      <c r="G19" s="140"/>
      <c r="H19" s="140"/>
      <c r="I19" s="80"/>
      <c r="AS19" s="79"/>
      <c r="AT19" s="141"/>
      <c r="AU19" s="141"/>
      <c r="AV19" s="141"/>
      <c r="AW19" s="141"/>
      <c r="AX19" s="94"/>
      <c r="AY19" s="95"/>
      <c r="BB19" s="111">
        <f>BB4</f>
        <v>22.5</v>
      </c>
      <c r="BC19" s="111"/>
      <c r="BD19" s="111"/>
      <c r="BE19" s="111"/>
      <c r="BF19" s="110"/>
      <c r="BG19" s="110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9"/>
      <c r="CL19" s="89"/>
      <c r="CM19" s="89"/>
      <c r="CN19" s="89"/>
      <c r="CO19" s="89"/>
      <c r="CP19" s="89"/>
      <c r="CQ19" s="91"/>
      <c r="CR19" s="91"/>
      <c r="CS19" s="91"/>
      <c r="CT19" s="91"/>
      <c r="CU19" s="91"/>
      <c r="CV19" s="91"/>
      <c r="CW19" s="88"/>
      <c r="CX19" s="88"/>
      <c r="CY19" s="87"/>
      <c r="CZ19" s="87"/>
      <c r="DA19" s="87"/>
      <c r="DB19" s="87"/>
      <c r="DC19" s="87"/>
      <c r="DD19" s="87"/>
    </row>
    <row r="20" spans="3:59" ht="9.75" customHeight="1">
      <c r="C20" s="94"/>
      <c r="D20" s="95"/>
      <c r="E20" s="141"/>
      <c r="F20" s="141"/>
      <c r="G20" s="141"/>
      <c r="H20" s="141"/>
      <c r="I20" s="80"/>
      <c r="AS20" s="79"/>
      <c r="AT20" s="141"/>
      <c r="AU20" s="141"/>
      <c r="AV20" s="141"/>
      <c r="AW20" s="141"/>
      <c r="AX20" s="94"/>
      <c r="AY20" s="95"/>
      <c r="BB20" s="111"/>
      <c r="BC20" s="111"/>
      <c r="BD20" s="111"/>
      <c r="BE20" s="111"/>
      <c r="BF20" s="110"/>
      <c r="BG20" s="110"/>
    </row>
    <row r="21" spans="3:59" ht="9.75" customHeight="1">
      <c r="C21" s="94"/>
      <c r="D21" s="95"/>
      <c r="E21" s="141"/>
      <c r="F21" s="141"/>
      <c r="G21" s="141"/>
      <c r="H21" s="141"/>
      <c r="I21" s="80"/>
      <c r="AS21" s="79"/>
      <c r="AT21" s="141"/>
      <c r="AU21" s="141"/>
      <c r="AV21" s="141"/>
      <c r="AW21" s="141"/>
      <c r="AX21" s="94"/>
      <c r="AY21" s="95"/>
      <c r="BB21" s="111"/>
      <c r="BC21" s="111"/>
      <c r="BD21" s="111"/>
      <c r="BE21" s="111"/>
      <c r="BF21" s="110"/>
      <c r="BG21" s="110"/>
    </row>
    <row r="22" spans="3:59" ht="9.75" customHeight="1">
      <c r="C22" s="94"/>
      <c r="D22" s="95"/>
      <c r="E22" s="141"/>
      <c r="F22" s="141"/>
      <c r="G22" s="141"/>
      <c r="H22" s="141"/>
      <c r="I22" s="80"/>
      <c r="AS22" s="79"/>
      <c r="AT22" s="141"/>
      <c r="AU22" s="141"/>
      <c r="AV22" s="141"/>
      <c r="AW22" s="141"/>
      <c r="AX22" s="94"/>
      <c r="AY22" s="95"/>
      <c r="BB22" s="111"/>
      <c r="BC22" s="111"/>
      <c r="BD22" s="111"/>
      <c r="BE22" s="111"/>
      <c r="BF22" s="110"/>
      <c r="BG22" s="110"/>
    </row>
    <row r="23" spans="3:59" ht="9.75" customHeight="1">
      <c r="C23" s="94"/>
      <c r="D23" s="95"/>
      <c r="E23" s="141"/>
      <c r="F23" s="141"/>
      <c r="G23" s="141"/>
      <c r="H23" s="141"/>
      <c r="I23" s="78"/>
      <c r="AS23" s="79"/>
      <c r="AT23" s="141"/>
      <c r="AU23" s="141"/>
      <c r="AV23" s="141"/>
      <c r="AW23" s="141"/>
      <c r="AX23" s="94"/>
      <c r="AY23" s="95"/>
      <c r="BB23" s="111"/>
      <c r="BC23" s="111"/>
      <c r="BD23" s="111"/>
      <c r="BE23" s="111"/>
      <c r="BF23" s="110"/>
      <c r="BG23" s="110"/>
    </row>
    <row r="24" spans="3:59" ht="9.75" customHeight="1">
      <c r="C24" s="94"/>
      <c r="D24" s="95"/>
      <c r="E24" s="141"/>
      <c r="F24" s="141"/>
      <c r="G24" s="141"/>
      <c r="H24" s="141"/>
      <c r="I24" s="78"/>
      <c r="AS24" s="79"/>
      <c r="AT24" s="141"/>
      <c r="AU24" s="141"/>
      <c r="AV24" s="141"/>
      <c r="AW24" s="141"/>
      <c r="AX24" s="94"/>
      <c r="AY24" s="95"/>
      <c r="BB24" s="111"/>
      <c r="BC24" s="111"/>
      <c r="BD24" s="111"/>
      <c r="BE24" s="111"/>
      <c r="BF24" s="110"/>
      <c r="BG24" s="110"/>
    </row>
    <row r="25" spans="3:59" ht="9.75" customHeight="1">
      <c r="C25" s="94"/>
      <c r="D25" s="95"/>
      <c r="E25" s="141"/>
      <c r="F25" s="141"/>
      <c r="G25" s="141"/>
      <c r="H25" s="141"/>
      <c r="I25" s="78"/>
      <c r="AS25" s="79"/>
      <c r="AT25" s="141"/>
      <c r="AU25" s="141"/>
      <c r="AV25" s="141"/>
      <c r="AW25" s="141"/>
      <c r="AX25" s="94"/>
      <c r="AY25" s="95"/>
      <c r="BB25" s="111"/>
      <c r="BC25" s="111"/>
      <c r="BD25" s="111"/>
      <c r="BE25" s="111"/>
      <c r="BF25" s="110"/>
      <c r="BG25" s="110"/>
    </row>
    <row r="26" spans="3:59" ht="9.75" customHeight="1">
      <c r="C26" s="94"/>
      <c r="D26" s="95"/>
      <c r="E26" s="141"/>
      <c r="F26" s="141"/>
      <c r="G26" s="141"/>
      <c r="H26" s="141"/>
      <c r="I26" s="82"/>
      <c r="AS26" s="79"/>
      <c r="AT26" s="141"/>
      <c r="AU26" s="141"/>
      <c r="AV26" s="141"/>
      <c r="AW26" s="141"/>
      <c r="AX26" s="94"/>
      <c r="AY26" s="95"/>
      <c r="BB26" s="111"/>
      <c r="BC26" s="111"/>
      <c r="BD26" s="111"/>
      <c r="BE26" s="111"/>
      <c r="BF26" s="110"/>
      <c r="BG26" s="110"/>
    </row>
    <row r="27" spans="3:59" ht="9.75" customHeight="1">
      <c r="C27" s="94"/>
      <c r="D27" s="95"/>
      <c r="E27" s="141"/>
      <c r="F27" s="141"/>
      <c r="G27" s="141"/>
      <c r="H27" s="141"/>
      <c r="I27" s="82"/>
      <c r="AS27" s="79"/>
      <c r="AT27" s="141"/>
      <c r="AU27" s="141"/>
      <c r="AV27" s="141"/>
      <c r="AW27" s="141"/>
      <c r="AX27" s="94"/>
      <c r="AY27" s="95"/>
      <c r="BB27" s="111"/>
      <c r="BC27" s="111"/>
      <c r="BD27" s="111"/>
      <c r="BE27" s="111"/>
      <c r="BF27" s="110"/>
      <c r="BG27" s="110"/>
    </row>
    <row r="28" spans="3:59" ht="9.75" customHeight="1">
      <c r="C28" s="94"/>
      <c r="D28" s="95"/>
      <c r="E28" s="141"/>
      <c r="F28" s="141"/>
      <c r="G28" s="141"/>
      <c r="H28" s="141"/>
      <c r="I28" s="82"/>
      <c r="AS28" s="79"/>
      <c r="AT28" s="141"/>
      <c r="AU28" s="141"/>
      <c r="AV28" s="141"/>
      <c r="AW28" s="141"/>
      <c r="AX28" s="94"/>
      <c r="AY28" s="95"/>
      <c r="BB28" s="111"/>
      <c r="BC28" s="111"/>
      <c r="BD28" s="111"/>
      <c r="BE28" s="111"/>
      <c r="BF28" s="110"/>
      <c r="BG28" s="110"/>
    </row>
    <row r="29" spans="3:59" ht="9.75" customHeight="1">
      <c r="C29" s="94"/>
      <c r="D29" s="95"/>
      <c r="E29" s="141"/>
      <c r="F29" s="141"/>
      <c r="G29" s="141"/>
      <c r="H29" s="141"/>
      <c r="I29" s="82"/>
      <c r="AS29" s="79"/>
      <c r="AT29" s="141"/>
      <c r="AU29" s="141"/>
      <c r="AV29" s="141"/>
      <c r="AW29" s="141"/>
      <c r="AX29" s="94"/>
      <c r="AY29" s="95"/>
      <c r="BB29" s="111"/>
      <c r="BC29" s="111"/>
      <c r="BD29" s="111"/>
      <c r="BE29" s="111"/>
      <c r="BF29" s="110"/>
      <c r="BG29" s="110"/>
    </row>
    <row r="30" spans="3:59" ht="9.75" customHeight="1">
      <c r="C30" s="94"/>
      <c r="D30" s="95"/>
      <c r="E30" s="141"/>
      <c r="F30" s="141"/>
      <c r="G30" s="141"/>
      <c r="H30" s="141"/>
      <c r="I30" s="82"/>
      <c r="AS30" s="79"/>
      <c r="AT30" s="141"/>
      <c r="AU30" s="141"/>
      <c r="AV30" s="141"/>
      <c r="AW30" s="141"/>
      <c r="AX30" s="94"/>
      <c r="AY30" s="95"/>
      <c r="BB30" s="111"/>
      <c r="BC30" s="111"/>
      <c r="BD30" s="111"/>
      <c r="BE30" s="111"/>
      <c r="BF30" s="110"/>
      <c r="BG30" s="110"/>
    </row>
    <row r="31" spans="3:59" ht="9.75" customHeight="1" thickBot="1">
      <c r="C31" s="94"/>
      <c r="D31" s="95"/>
      <c r="E31" s="142"/>
      <c r="F31" s="142"/>
      <c r="G31" s="142"/>
      <c r="H31" s="142"/>
      <c r="I31" s="82"/>
      <c r="AS31" s="79"/>
      <c r="AT31" s="142"/>
      <c r="AU31" s="142"/>
      <c r="AV31" s="142"/>
      <c r="AW31" s="142"/>
      <c r="AX31" s="94"/>
      <c r="AY31" s="95"/>
      <c r="BB31" s="111"/>
      <c r="BC31" s="111"/>
      <c r="BD31" s="111"/>
      <c r="BE31" s="111"/>
      <c r="BF31" s="110"/>
      <c r="BG31" s="110"/>
    </row>
    <row r="32" spans="3:59" ht="9.75" customHeight="1">
      <c r="C32" s="94"/>
      <c r="D32" s="95"/>
      <c r="E32" s="112">
        <v>4</v>
      </c>
      <c r="F32" s="113"/>
      <c r="G32" s="113"/>
      <c r="H32" s="114"/>
      <c r="I32" s="82"/>
      <c r="AS32" s="79"/>
      <c r="AT32" s="112">
        <v>4</v>
      </c>
      <c r="AU32" s="113"/>
      <c r="AV32" s="113"/>
      <c r="AW32" s="114"/>
      <c r="AX32" s="94"/>
      <c r="AY32" s="95"/>
      <c r="AZ32" s="108">
        <f>AZ17</f>
        <v>2</v>
      </c>
      <c r="BA32" s="109"/>
      <c r="BB32" s="109">
        <f>AZ17</f>
        <v>2</v>
      </c>
      <c r="BC32" s="109"/>
      <c r="BD32" s="111"/>
      <c r="BE32" s="111"/>
      <c r="BF32" s="110"/>
      <c r="BG32" s="110"/>
    </row>
    <row r="33" spans="3:59" ht="9.75" customHeight="1" thickBot="1">
      <c r="C33" s="94"/>
      <c r="D33" s="95"/>
      <c r="E33" s="115"/>
      <c r="F33" s="116"/>
      <c r="G33" s="116"/>
      <c r="H33" s="117"/>
      <c r="I33" s="82"/>
      <c r="AS33" s="79"/>
      <c r="AT33" s="115"/>
      <c r="AU33" s="116"/>
      <c r="AV33" s="116"/>
      <c r="AW33" s="117"/>
      <c r="AX33" s="94"/>
      <c r="AY33" s="95"/>
      <c r="AZ33" s="108"/>
      <c r="BA33" s="109"/>
      <c r="BB33" s="109"/>
      <c r="BC33" s="109"/>
      <c r="BD33" s="111"/>
      <c r="BE33" s="111"/>
      <c r="BF33" s="110"/>
      <c r="BG33" s="110"/>
    </row>
    <row r="34" spans="3:59" ht="9.75" customHeight="1">
      <c r="C34" s="94"/>
      <c r="D34" s="95"/>
      <c r="E34" s="140"/>
      <c r="F34" s="140"/>
      <c r="G34" s="140"/>
      <c r="H34" s="140"/>
      <c r="I34" s="82"/>
      <c r="AS34" s="79"/>
      <c r="AT34" s="141"/>
      <c r="AU34" s="141"/>
      <c r="AV34" s="141"/>
      <c r="AW34" s="141"/>
      <c r="AX34" s="94"/>
      <c r="AY34" s="95"/>
      <c r="BB34" s="111">
        <f>BB19</f>
        <v>22.5</v>
      </c>
      <c r="BC34" s="111"/>
      <c r="BD34" s="111"/>
      <c r="BE34" s="111"/>
      <c r="BF34" s="110"/>
      <c r="BG34" s="110"/>
    </row>
    <row r="35" spans="3:59" ht="9.75" customHeight="1">
      <c r="C35" s="94"/>
      <c r="D35" s="95"/>
      <c r="E35" s="141"/>
      <c r="F35" s="141"/>
      <c r="G35" s="141"/>
      <c r="H35" s="141"/>
      <c r="I35" s="82"/>
      <c r="AS35" s="79"/>
      <c r="AT35" s="141"/>
      <c r="AU35" s="141"/>
      <c r="AV35" s="141"/>
      <c r="AW35" s="141"/>
      <c r="AX35" s="94"/>
      <c r="AY35" s="95"/>
      <c r="BB35" s="111"/>
      <c r="BC35" s="111"/>
      <c r="BD35" s="111"/>
      <c r="BE35" s="111"/>
      <c r="BF35" s="110"/>
      <c r="BG35" s="110"/>
    </row>
    <row r="36" spans="3:59" ht="9.75" customHeight="1">
      <c r="C36" s="94"/>
      <c r="D36" s="95"/>
      <c r="E36" s="141"/>
      <c r="F36" s="141"/>
      <c r="G36" s="141"/>
      <c r="H36" s="141"/>
      <c r="I36" s="82"/>
      <c r="AS36" s="79"/>
      <c r="AT36" s="141"/>
      <c r="AU36" s="141"/>
      <c r="AV36" s="141"/>
      <c r="AW36" s="141"/>
      <c r="AX36" s="94"/>
      <c r="AY36" s="95"/>
      <c r="BB36" s="111"/>
      <c r="BC36" s="111"/>
      <c r="BD36" s="111"/>
      <c r="BE36" s="111"/>
      <c r="BF36" s="110"/>
      <c r="BG36" s="110"/>
    </row>
    <row r="37" spans="3:59" ht="9.75" customHeight="1">
      <c r="C37" s="94"/>
      <c r="D37" s="95"/>
      <c r="E37" s="141"/>
      <c r="F37" s="141"/>
      <c r="G37" s="141"/>
      <c r="H37" s="141"/>
      <c r="I37" s="82"/>
      <c r="AS37" s="79"/>
      <c r="AT37" s="141"/>
      <c r="AU37" s="141"/>
      <c r="AV37" s="141"/>
      <c r="AW37" s="141"/>
      <c r="AX37" s="94"/>
      <c r="AY37" s="95"/>
      <c r="BB37" s="111"/>
      <c r="BC37" s="111"/>
      <c r="BD37" s="111"/>
      <c r="BE37" s="111"/>
      <c r="BF37" s="110"/>
      <c r="BG37" s="110"/>
    </row>
    <row r="38" spans="3:59" ht="9.75" customHeight="1">
      <c r="C38" s="94"/>
      <c r="D38" s="95"/>
      <c r="E38" s="141"/>
      <c r="F38" s="141"/>
      <c r="G38" s="141"/>
      <c r="H38" s="141"/>
      <c r="I38" s="82"/>
      <c r="AS38" s="79"/>
      <c r="AT38" s="141"/>
      <c r="AU38" s="141"/>
      <c r="AV38" s="141"/>
      <c r="AW38" s="141"/>
      <c r="AX38" s="94"/>
      <c r="AY38" s="95"/>
      <c r="BB38" s="111"/>
      <c r="BC38" s="111"/>
      <c r="BD38" s="111"/>
      <c r="BE38" s="111"/>
      <c r="BF38" s="110"/>
      <c r="BG38" s="110"/>
    </row>
    <row r="39" spans="3:59" ht="9.75" customHeight="1">
      <c r="C39" s="94"/>
      <c r="D39" s="95"/>
      <c r="E39" s="141"/>
      <c r="F39" s="141"/>
      <c r="G39" s="141"/>
      <c r="H39" s="141"/>
      <c r="I39" s="82"/>
      <c r="AS39" s="79"/>
      <c r="AT39" s="141"/>
      <c r="AU39" s="141"/>
      <c r="AV39" s="141"/>
      <c r="AW39" s="141"/>
      <c r="AX39" s="94"/>
      <c r="AY39" s="95"/>
      <c r="BB39" s="111"/>
      <c r="BC39" s="111"/>
      <c r="BD39" s="111"/>
      <c r="BE39" s="111"/>
      <c r="BF39" s="110"/>
      <c r="BG39" s="110"/>
    </row>
    <row r="40" spans="3:59" ht="9.75" customHeight="1">
      <c r="C40" s="94"/>
      <c r="D40" s="95"/>
      <c r="E40" s="141"/>
      <c r="F40" s="141"/>
      <c r="G40" s="141"/>
      <c r="H40" s="141"/>
      <c r="I40" s="82"/>
      <c r="AS40" s="79"/>
      <c r="AT40" s="141"/>
      <c r="AU40" s="141"/>
      <c r="AV40" s="141"/>
      <c r="AW40" s="141"/>
      <c r="AX40" s="94"/>
      <c r="AY40" s="95"/>
      <c r="BB40" s="111"/>
      <c r="BC40" s="111"/>
      <c r="BD40" s="111"/>
      <c r="BE40" s="111"/>
      <c r="BF40" s="110"/>
      <c r="BG40" s="110"/>
    </row>
    <row r="41" spans="3:59" ht="9.75" customHeight="1">
      <c r="C41" s="94"/>
      <c r="D41" s="95"/>
      <c r="E41" s="141"/>
      <c r="F41" s="141"/>
      <c r="G41" s="141"/>
      <c r="H41" s="141"/>
      <c r="I41" s="82"/>
      <c r="AS41" s="79"/>
      <c r="AT41" s="141"/>
      <c r="AU41" s="141"/>
      <c r="AV41" s="141"/>
      <c r="AW41" s="141"/>
      <c r="AX41" s="94"/>
      <c r="AY41" s="95"/>
      <c r="BB41" s="111"/>
      <c r="BC41" s="111"/>
      <c r="BD41" s="111"/>
      <c r="BE41" s="111"/>
      <c r="BF41" s="110"/>
      <c r="BG41" s="110"/>
    </row>
    <row r="42" spans="3:59" ht="9.75" customHeight="1">
      <c r="C42" s="94"/>
      <c r="D42" s="95"/>
      <c r="E42" s="141"/>
      <c r="F42" s="141"/>
      <c r="G42" s="141"/>
      <c r="H42" s="141"/>
      <c r="I42" s="82"/>
      <c r="AS42" s="79"/>
      <c r="AT42" s="141"/>
      <c r="AU42" s="141"/>
      <c r="AV42" s="141"/>
      <c r="AW42" s="141"/>
      <c r="AX42" s="94"/>
      <c r="AY42" s="95"/>
      <c r="BB42" s="111"/>
      <c r="BC42" s="111"/>
      <c r="BD42" s="111"/>
      <c r="BE42" s="111"/>
      <c r="BF42" s="110"/>
      <c r="BG42" s="110"/>
    </row>
    <row r="43" spans="3:59" ht="9.75" customHeight="1">
      <c r="C43" s="94"/>
      <c r="D43" s="95"/>
      <c r="E43" s="141"/>
      <c r="F43" s="141"/>
      <c r="G43" s="141"/>
      <c r="H43" s="141"/>
      <c r="I43" s="82"/>
      <c r="AS43" s="79"/>
      <c r="AT43" s="141"/>
      <c r="AU43" s="141"/>
      <c r="AV43" s="141"/>
      <c r="AW43" s="141"/>
      <c r="AX43" s="94"/>
      <c r="AY43" s="95"/>
      <c r="BB43" s="111"/>
      <c r="BC43" s="111"/>
      <c r="BD43" s="111"/>
      <c r="BE43" s="111"/>
      <c r="BF43" s="110"/>
      <c r="BG43" s="110"/>
    </row>
    <row r="44" spans="3:59" ht="9.75" customHeight="1">
      <c r="C44" s="94"/>
      <c r="D44" s="95"/>
      <c r="E44" s="141"/>
      <c r="F44" s="141"/>
      <c r="G44" s="141"/>
      <c r="H44" s="141"/>
      <c r="I44" s="82"/>
      <c r="AS44" s="79"/>
      <c r="AT44" s="141"/>
      <c r="AU44" s="141"/>
      <c r="AV44" s="141"/>
      <c r="AW44" s="141"/>
      <c r="AX44" s="94"/>
      <c r="AY44" s="95"/>
      <c r="BB44" s="111"/>
      <c r="BC44" s="111"/>
      <c r="BD44" s="111"/>
      <c r="BE44" s="111"/>
      <c r="BF44" s="110"/>
      <c r="BG44" s="110"/>
    </row>
    <row r="45" spans="3:59" ht="9.75" customHeight="1">
      <c r="C45" s="94"/>
      <c r="D45" s="95"/>
      <c r="E45" s="141"/>
      <c r="F45" s="141"/>
      <c r="G45" s="141"/>
      <c r="H45" s="141"/>
      <c r="I45" s="82"/>
      <c r="AS45" s="79"/>
      <c r="AT45" s="141"/>
      <c r="AU45" s="141"/>
      <c r="AV45" s="141"/>
      <c r="AW45" s="141"/>
      <c r="AX45" s="94"/>
      <c r="AY45" s="95"/>
      <c r="BB45" s="111"/>
      <c r="BC45" s="111"/>
      <c r="BD45" s="111"/>
      <c r="BE45" s="111"/>
      <c r="BF45" s="110"/>
      <c r="BG45" s="110"/>
    </row>
    <row r="46" spans="3:59" ht="9.75" customHeight="1" thickBot="1">
      <c r="C46" s="94"/>
      <c r="D46" s="95"/>
      <c r="E46" s="142"/>
      <c r="F46" s="142"/>
      <c r="G46" s="142"/>
      <c r="H46" s="142"/>
      <c r="I46" s="82"/>
      <c r="AS46" s="79"/>
      <c r="AT46" s="142"/>
      <c r="AU46" s="142"/>
      <c r="AV46" s="142"/>
      <c r="AW46" s="142"/>
      <c r="AX46" s="94"/>
      <c r="AY46" s="95"/>
      <c r="BB46" s="111"/>
      <c r="BC46" s="111"/>
      <c r="BD46" s="111"/>
      <c r="BE46" s="111"/>
      <c r="BF46" s="110"/>
      <c r="BG46" s="110"/>
    </row>
    <row r="47" spans="3:59" ht="9.75" customHeight="1">
      <c r="C47" s="94"/>
      <c r="D47" s="95"/>
      <c r="E47" s="112">
        <v>4</v>
      </c>
      <c r="F47" s="113"/>
      <c r="G47" s="113"/>
      <c r="H47" s="114"/>
      <c r="I47" s="82"/>
      <c r="AS47" s="79"/>
      <c r="AT47" s="112">
        <v>4</v>
      </c>
      <c r="AU47" s="113"/>
      <c r="AV47" s="113"/>
      <c r="AW47" s="114"/>
      <c r="AX47" s="94"/>
      <c r="AY47" s="95"/>
      <c r="AZ47" s="108">
        <f>AZ32</f>
        <v>2</v>
      </c>
      <c r="BA47" s="109"/>
      <c r="BB47" s="109">
        <f>BB32</f>
        <v>2</v>
      </c>
      <c r="BC47" s="109"/>
      <c r="BD47" s="111"/>
      <c r="BE47" s="111"/>
      <c r="BF47" s="110"/>
      <c r="BG47" s="110"/>
    </row>
    <row r="48" spans="3:59" ht="9.75" customHeight="1" thickBot="1">
      <c r="C48" s="94"/>
      <c r="D48" s="95"/>
      <c r="E48" s="115"/>
      <c r="F48" s="116"/>
      <c r="G48" s="116"/>
      <c r="H48" s="117"/>
      <c r="I48" s="82"/>
      <c r="AS48" s="79"/>
      <c r="AT48" s="115"/>
      <c r="AU48" s="116"/>
      <c r="AV48" s="116"/>
      <c r="AW48" s="117"/>
      <c r="AX48" s="94"/>
      <c r="AY48" s="95"/>
      <c r="AZ48" s="108"/>
      <c r="BA48" s="109"/>
      <c r="BB48" s="109"/>
      <c r="BC48" s="109"/>
      <c r="BD48" s="111"/>
      <c r="BE48" s="111"/>
      <c r="BF48" s="110"/>
      <c r="BG48" s="110"/>
    </row>
    <row r="49" spans="3:59" ht="9.75" customHeight="1">
      <c r="C49" s="94"/>
      <c r="D49" s="95"/>
      <c r="E49" s="140"/>
      <c r="F49" s="140"/>
      <c r="G49" s="140"/>
      <c r="H49" s="140"/>
      <c r="I49" s="82"/>
      <c r="AS49" s="79"/>
      <c r="AT49" s="141"/>
      <c r="AU49" s="141"/>
      <c r="AV49" s="141"/>
      <c r="AW49" s="141"/>
      <c r="AX49" s="94"/>
      <c r="AY49" s="95"/>
      <c r="BB49" s="111">
        <f>BB34</f>
        <v>22.5</v>
      </c>
      <c r="BC49" s="111"/>
      <c r="BD49" s="111"/>
      <c r="BE49" s="111"/>
      <c r="BF49" s="110"/>
      <c r="BG49" s="110"/>
    </row>
    <row r="50" spans="3:59" ht="9.75" customHeight="1">
      <c r="C50" s="94"/>
      <c r="D50" s="95"/>
      <c r="E50" s="141"/>
      <c r="F50" s="141"/>
      <c r="G50" s="141"/>
      <c r="H50" s="141"/>
      <c r="I50" s="82"/>
      <c r="AS50" s="79"/>
      <c r="AT50" s="141"/>
      <c r="AU50" s="141"/>
      <c r="AV50" s="141"/>
      <c r="AW50" s="141"/>
      <c r="AX50" s="94"/>
      <c r="AY50" s="95"/>
      <c r="BB50" s="111"/>
      <c r="BC50" s="111"/>
      <c r="BD50" s="111"/>
      <c r="BE50" s="111"/>
      <c r="BF50" s="110"/>
      <c r="BG50" s="110"/>
    </row>
    <row r="51" spans="3:59" ht="9.75" customHeight="1">
      <c r="C51" s="94"/>
      <c r="D51" s="95"/>
      <c r="E51" s="141"/>
      <c r="F51" s="141"/>
      <c r="G51" s="141"/>
      <c r="H51" s="141"/>
      <c r="I51" s="82"/>
      <c r="AS51" s="79"/>
      <c r="AT51" s="141"/>
      <c r="AU51" s="141"/>
      <c r="AV51" s="141"/>
      <c r="AW51" s="141"/>
      <c r="AX51" s="94"/>
      <c r="AY51" s="95"/>
      <c r="BB51" s="111"/>
      <c r="BC51" s="111"/>
      <c r="BD51" s="111"/>
      <c r="BE51" s="111"/>
      <c r="BF51" s="110"/>
      <c r="BG51" s="110"/>
    </row>
    <row r="52" spans="3:59" ht="9.75" customHeight="1">
      <c r="C52" s="94"/>
      <c r="D52" s="95"/>
      <c r="E52" s="141"/>
      <c r="F52" s="141"/>
      <c r="G52" s="141"/>
      <c r="H52" s="141"/>
      <c r="I52" s="82"/>
      <c r="AS52" s="79"/>
      <c r="AT52" s="141"/>
      <c r="AU52" s="141"/>
      <c r="AV52" s="141"/>
      <c r="AW52" s="141"/>
      <c r="AX52" s="94"/>
      <c r="AY52" s="95"/>
      <c r="BB52" s="111"/>
      <c r="BC52" s="111"/>
      <c r="BD52" s="111"/>
      <c r="BE52" s="111"/>
      <c r="BF52" s="110"/>
      <c r="BG52" s="110"/>
    </row>
    <row r="53" spans="3:59" ht="9.75" customHeight="1">
      <c r="C53" s="94"/>
      <c r="D53" s="95"/>
      <c r="E53" s="141"/>
      <c r="F53" s="141"/>
      <c r="G53" s="141"/>
      <c r="H53" s="141"/>
      <c r="I53" s="82"/>
      <c r="AS53" s="79"/>
      <c r="AT53" s="141"/>
      <c r="AU53" s="141"/>
      <c r="AV53" s="141"/>
      <c r="AW53" s="141"/>
      <c r="AX53" s="94"/>
      <c r="AY53" s="95"/>
      <c r="BB53" s="111"/>
      <c r="BC53" s="111"/>
      <c r="BD53" s="111"/>
      <c r="BE53" s="111"/>
      <c r="BF53" s="110"/>
      <c r="BG53" s="110"/>
    </row>
    <row r="54" spans="3:59" ht="9.75" customHeight="1">
      <c r="C54" s="94"/>
      <c r="D54" s="95"/>
      <c r="E54" s="141"/>
      <c r="F54" s="141"/>
      <c r="G54" s="141"/>
      <c r="H54" s="141"/>
      <c r="I54" s="82"/>
      <c r="AS54" s="79"/>
      <c r="AT54" s="141"/>
      <c r="AU54" s="141"/>
      <c r="AV54" s="141"/>
      <c r="AW54" s="141"/>
      <c r="AX54" s="94"/>
      <c r="AY54" s="95"/>
      <c r="BB54" s="111"/>
      <c r="BC54" s="111"/>
      <c r="BD54" s="111"/>
      <c r="BE54" s="111"/>
      <c r="BF54" s="110"/>
      <c r="BG54" s="110"/>
    </row>
    <row r="55" spans="3:59" ht="9.75" customHeight="1">
      <c r="C55" s="94"/>
      <c r="D55" s="95"/>
      <c r="E55" s="141"/>
      <c r="F55" s="141"/>
      <c r="G55" s="141"/>
      <c r="H55" s="141"/>
      <c r="I55" s="82"/>
      <c r="AS55" s="79"/>
      <c r="AT55" s="141"/>
      <c r="AU55" s="141"/>
      <c r="AV55" s="141"/>
      <c r="AW55" s="141"/>
      <c r="AX55" s="94"/>
      <c r="AY55" s="95"/>
      <c r="BB55" s="111"/>
      <c r="BC55" s="111"/>
      <c r="BD55" s="111"/>
      <c r="BE55" s="111"/>
      <c r="BF55" s="110"/>
      <c r="BG55" s="110"/>
    </row>
    <row r="56" spans="3:59" ht="9.75" customHeight="1">
      <c r="C56" s="94"/>
      <c r="D56" s="95"/>
      <c r="E56" s="141"/>
      <c r="F56" s="141"/>
      <c r="G56" s="141"/>
      <c r="H56" s="141"/>
      <c r="I56" s="82"/>
      <c r="AS56" s="79"/>
      <c r="AT56" s="141"/>
      <c r="AU56" s="141"/>
      <c r="AV56" s="141"/>
      <c r="AW56" s="141"/>
      <c r="AX56" s="94"/>
      <c r="AY56" s="95"/>
      <c r="BB56" s="111"/>
      <c r="BC56" s="111"/>
      <c r="BD56" s="111"/>
      <c r="BE56" s="111"/>
      <c r="BF56" s="110"/>
      <c r="BG56" s="110"/>
    </row>
    <row r="57" spans="3:59" ht="9.75" customHeight="1">
      <c r="C57" s="94"/>
      <c r="D57" s="95"/>
      <c r="E57" s="141"/>
      <c r="F57" s="141"/>
      <c r="G57" s="141"/>
      <c r="H57" s="141"/>
      <c r="I57" s="82"/>
      <c r="AS57" s="79"/>
      <c r="AT57" s="141"/>
      <c r="AU57" s="141"/>
      <c r="AV57" s="141"/>
      <c r="AW57" s="141"/>
      <c r="AX57" s="94"/>
      <c r="AY57" s="95"/>
      <c r="BB57" s="111"/>
      <c r="BC57" s="111"/>
      <c r="BD57" s="111"/>
      <c r="BE57" s="111"/>
      <c r="BF57" s="110"/>
      <c r="BG57" s="110"/>
    </row>
    <row r="58" spans="3:59" ht="9.75" customHeight="1">
      <c r="C58" s="94"/>
      <c r="D58" s="95"/>
      <c r="E58" s="141"/>
      <c r="F58" s="141"/>
      <c r="G58" s="141"/>
      <c r="H58" s="141"/>
      <c r="I58" s="82"/>
      <c r="AS58" s="79"/>
      <c r="AT58" s="141"/>
      <c r="AU58" s="141"/>
      <c r="AV58" s="141"/>
      <c r="AW58" s="141"/>
      <c r="AX58" s="94"/>
      <c r="AY58" s="95"/>
      <c r="BB58" s="111"/>
      <c r="BC58" s="111"/>
      <c r="BD58" s="111"/>
      <c r="BE58" s="111"/>
      <c r="BF58" s="110"/>
      <c r="BG58" s="110"/>
    </row>
    <row r="59" spans="3:59" ht="9.75" customHeight="1">
      <c r="C59" s="94"/>
      <c r="D59" s="95"/>
      <c r="E59" s="141"/>
      <c r="F59" s="141"/>
      <c r="G59" s="141"/>
      <c r="H59" s="141"/>
      <c r="I59" s="82"/>
      <c r="AS59" s="79"/>
      <c r="AT59" s="141"/>
      <c r="AU59" s="141"/>
      <c r="AV59" s="141"/>
      <c r="AW59" s="141"/>
      <c r="AX59" s="94"/>
      <c r="AY59" s="95"/>
      <c r="BB59" s="111"/>
      <c r="BC59" s="111"/>
      <c r="BD59" s="111"/>
      <c r="BE59" s="111"/>
      <c r="BF59" s="110"/>
      <c r="BG59" s="110"/>
    </row>
    <row r="60" spans="3:59" ht="9.75" customHeight="1">
      <c r="C60" s="94"/>
      <c r="D60" s="95"/>
      <c r="E60" s="141"/>
      <c r="F60" s="141"/>
      <c r="G60" s="141"/>
      <c r="H60" s="141"/>
      <c r="I60" s="82"/>
      <c r="AS60" s="79"/>
      <c r="AT60" s="141"/>
      <c r="AU60" s="141"/>
      <c r="AV60" s="141"/>
      <c r="AW60" s="141"/>
      <c r="AX60" s="94"/>
      <c r="AY60" s="95"/>
      <c r="BB60" s="111"/>
      <c r="BC60" s="111"/>
      <c r="BD60" s="111"/>
      <c r="BE60" s="111"/>
      <c r="BF60" s="110"/>
      <c r="BG60" s="110"/>
    </row>
    <row r="61" spans="3:59" ht="9.75" customHeight="1" thickBot="1">
      <c r="C61" s="94"/>
      <c r="D61" s="95"/>
      <c r="E61" s="142"/>
      <c r="F61" s="142"/>
      <c r="G61" s="142"/>
      <c r="H61" s="142"/>
      <c r="I61" s="83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/>
      <c r="AS61" s="85"/>
      <c r="AT61" s="142"/>
      <c r="AU61" s="142"/>
      <c r="AV61" s="142"/>
      <c r="AW61" s="142"/>
      <c r="AX61" s="94"/>
      <c r="AY61" s="95"/>
      <c r="BB61" s="111"/>
      <c r="BC61" s="111"/>
      <c r="BD61" s="111"/>
      <c r="BE61" s="111"/>
      <c r="BF61" s="110"/>
      <c r="BG61" s="110"/>
    </row>
    <row r="62" spans="3:59" ht="9.75" customHeight="1">
      <c r="C62" s="94"/>
      <c r="D62" s="95"/>
      <c r="E62" s="112">
        <v>1</v>
      </c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3"/>
      <c r="Z62" s="113"/>
      <c r="AA62" s="113"/>
      <c r="AB62" s="113"/>
      <c r="AC62" s="113"/>
      <c r="AD62" s="113"/>
      <c r="AE62" s="113"/>
      <c r="AF62" s="113"/>
      <c r="AG62" s="113"/>
      <c r="AH62" s="113"/>
      <c r="AI62" s="113"/>
      <c r="AJ62" s="113"/>
      <c r="AK62" s="113"/>
      <c r="AL62" s="113"/>
      <c r="AM62" s="113"/>
      <c r="AN62" s="113"/>
      <c r="AO62" s="113"/>
      <c r="AP62" s="113"/>
      <c r="AQ62" s="113"/>
      <c r="AR62" s="113"/>
      <c r="AS62" s="113"/>
      <c r="AT62" s="113"/>
      <c r="AU62" s="113"/>
      <c r="AV62" s="113"/>
      <c r="AW62" s="114"/>
      <c r="AX62" s="94"/>
      <c r="AY62" s="95"/>
      <c r="BF62" s="110"/>
      <c r="BG62" s="110"/>
    </row>
    <row r="63" spans="3:59" ht="9.75" customHeight="1" thickBot="1">
      <c r="C63" s="96"/>
      <c r="D63" s="97"/>
      <c r="E63" s="115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16"/>
      <c r="AT63" s="116"/>
      <c r="AU63" s="116"/>
      <c r="AV63" s="116"/>
      <c r="AW63" s="117"/>
      <c r="AX63" s="96"/>
      <c r="AY63" s="97"/>
      <c r="BF63" s="110"/>
      <c r="BG63" s="110"/>
    </row>
    <row r="64" spans="5:49" ht="9.75" customHeight="1">
      <c r="E64" s="143">
        <f>Feuil1!B41</f>
        <v>2.5</v>
      </c>
      <c r="F64" s="143"/>
      <c r="G64" s="143"/>
      <c r="H64" s="143"/>
      <c r="I64" s="144">
        <v>38.48352010885182</v>
      </c>
      <c r="J64" s="144"/>
      <c r="K64" s="144"/>
      <c r="L64" s="144"/>
      <c r="M64" s="144"/>
      <c r="N64" s="144"/>
      <c r="O64" s="144"/>
      <c r="P64" s="144"/>
      <c r="Q64" s="144"/>
      <c r="R64" s="144"/>
      <c r="S64" s="144"/>
      <c r="T64" s="144"/>
      <c r="U64" s="144"/>
      <c r="V64" s="144"/>
      <c r="W64" s="144"/>
      <c r="X64" s="144"/>
      <c r="Y64" s="144"/>
      <c r="Z64" s="144"/>
      <c r="AA64" s="144"/>
      <c r="AB64" s="144"/>
      <c r="AC64" s="144"/>
      <c r="AD64" s="144"/>
      <c r="AE64" s="144"/>
      <c r="AF64" s="144"/>
      <c r="AG64" s="144"/>
      <c r="AH64" s="144"/>
      <c r="AI64" s="144"/>
      <c r="AJ64" s="144"/>
      <c r="AK64" s="144"/>
      <c r="AL64" s="144"/>
      <c r="AM64" s="144"/>
      <c r="AN64" s="144"/>
      <c r="AO64" s="144"/>
      <c r="AP64" s="144"/>
      <c r="AQ64" s="144"/>
      <c r="AR64" s="144"/>
      <c r="AS64" s="144"/>
      <c r="AT64" s="143">
        <f>E64</f>
        <v>2.5</v>
      </c>
      <c r="AU64" s="143"/>
      <c r="AV64" s="143"/>
      <c r="AW64" s="143"/>
    </row>
    <row r="65" spans="5:49" ht="9.75" customHeight="1">
      <c r="E65" s="109"/>
      <c r="F65" s="109"/>
      <c r="G65" s="109"/>
      <c r="H65" s="109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5"/>
      <c r="T65" s="145"/>
      <c r="U65" s="145"/>
      <c r="V65" s="145"/>
      <c r="W65" s="145"/>
      <c r="X65" s="145"/>
      <c r="Y65" s="145"/>
      <c r="Z65" s="145"/>
      <c r="AA65" s="145"/>
      <c r="AB65" s="145"/>
      <c r="AC65" s="145"/>
      <c r="AD65" s="145"/>
      <c r="AE65" s="145"/>
      <c r="AF65" s="145"/>
      <c r="AG65" s="145"/>
      <c r="AH65" s="145"/>
      <c r="AI65" s="145"/>
      <c r="AJ65" s="145"/>
      <c r="AK65" s="145"/>
      <c r="AL65" s="145"/>
      <c r="AM65" s="145"/>
      <c r="AN65" s="145"/>
      <c r="AO65" s="145"/>
      <c r="AP65" s="145"/>
      <c r="AQ65" s="145"/>
      <c r="AR65" s="145"/>
      <c r="AS65" s="145"/>
      <c r="AT65" s="109"/>
      <c r="AU65" s="109"/>
      <c r="AV65" s="109"/>
      <c r="AW65" s="109"/>
    </row>
    <row r="66" spans="5:49" ht="9.75" customHeight="1">
      <c r="E66" s="109">
        <f>I64+2*E64</f>
        <v>43.48352010885182</v>
      </c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09"/>
      <c r="Z66" s="109"/>
      <c r="AA66" s="109"/>
      <c r="AB66" s="109"/>
      <c r="AC66" s="109"/>
      <c r="AD66" s="109"/>
      <c r="AE66" s="109"/>
      <c r="AF66" s="109"/>
      <c r="AG66" s="109"/>
      <c r="AH66" s="109"/>
      <c r="AI66" s="109"/>
      <c r="AJ66" s="109"/>
      <c r="AK66" s="109"/>
      <c r="AL66" s="109"/>
      <c r="AM66" s="109"/>
      <c r="AN66" s="109"/>
      <c r="AO66" s="109"/>
      <c r="AP66" s="109"/>
      <c r="AQ66" s="109"/>
      <c r="AR66" s="109"/>
      <c r="AS66" s="109"/>
      <c r="AT66" s="109"/>
      <c r="AU66" s="109"/>
      <c r="AV66" s="109"/>
      <c r="AW66" s="109"/>
    </row>
    <row r="67" spans="5:49" ht="9.75" customHeight="1"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09"/>
      <c r="Z67" s="109"/>
      <c r="AA67" s="109"/>
      <c r="AB67" s="109"/>
      <c r="AC67" s="109"/>
      <c r="AD67" s="109"/>
      <c r="AE67" s="109"/>
      <c r="AF67" s="109"/>
      <c r="AG67" s="109"/>
      <c r="AH67" s="109"/>
      <c r="AI67" s="109"/>
      <c r="AJ67" s="109"/>
      <c r="AK67" s="109"/>
      <c r="AL67" s="109"/>
      <c r="AM67" s="109"/>
      <c r="AN67" s="109"/>
      <c r="AO67" s="109"/>
      <c r="AP67" s="109"/>
      <c r="AQ67" s="109"/>
      <c r="AR67" s="109"/>
      <c r="AS67" s="109"/>
      <c r="AT67" s="109"/>
      <c r="AU67" s="109"/>
      <c r="AV67" s="109"/>
      <c r="AW67" s="109"/>
    </row>
    <row r="68" spans="3:51" ht="9.75" customHeight="1">
      <c r="C68" s="109">
        <f>E66+2*BB47</f>
        <v>47.48352010885182</v>
      </c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09"/>
      <c r="Z68" s="109"/>
      <c r="AA68" s="109"/>
      <c r="AB68" s="109"/>
      <c r="AC68" s="109"/>
      <c r="AD68" s="109"/>
      <c r="AE68" s="109"/>
      <c r="AF68" s="109"/>
      <c r="AG68" s="109"/>
      <c r="AH68" s="109"/>
      <c r="AI68" s="109"/>
      <c r="AJ68" s="109"/>
      <c r="AK68" s="109"/>
      <c r="AL68" s="109"/>
      <c r="AM68" s="109"/>
      <c r="AN68" s="109"/>
      <c r="AO68" s="109"/>
      <c r="AP68" s="109"/>
      <c r="AQ68" s="109"/>
      <c r="AR68" s="109"/>
      <c r="AS68" s="109"/>
      <c r="AT68" s="109"/>
      <c r="AU68" s="109"/>
      <c r="AV68" s="109"/>
      <c r="AW68" s="109"/>
      <c r="AX68" s="109"/>
      <c r="AY68" s="109"/>
    </row>
    <row r="69" spans="3:51" ht="9.75" customHeight="1"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09"/>
      <c r="Z69" s="109"/>
      <c r="AA69" s="109"/>
      <c r="AB69" s="109"/>
      <c r="AC69" s="109"/>
      <c r="AD69" s="109"/>
      <c r="AE69" s="109"/>
      <c r="AF69" s="109"/>
      <c r="AG69" s="109"/>
      <c r="AH69" s="109"/>
      <c r="AI69" s="109"/>
      <c r="AJ69" s="109"/>
      <c r="AK69" s="109"/>
      <c r="AL69" s="109"/>
      <c r="AM69" s="109"/>
      <c r="AN69" s="109"/>
      <c r="AO69" s="109"/>
      <c r="AP69" s="109"/>
      <c r="AQ69" s="109"/>
      <c r="AR69" s="109"/>
      <c r="AS69" s="109"/>
      <c r="AT69" s="109"/>
      <c r="AU69" s="109"/>
      <c r="AV69" s="109"/>
      <c r="AW69" s="109"/>
      <c r="AX69" s="109"/>
      <c r="AY69" s="109"/>
    </row>
    <row r="71" ht="9.75" customHeight="1" thickBot="1"/>
    <row r="72" spans="3:87" ht="9.75" customHeight="1">
      <c r="C72" s="92">
        <v>3</v>
      </c>
      <c r="D72" s="93"/>
      <c r="E72" s="128">
        <f>E64*BB74</f>
        <v>100.00169918559916</v>
      </c>
      <c r="F72" s="129"/>
      <c r="G72" s="129"/>
      <c r="H72" s="130"/>
      <c r="I72" s="112">
        <v>2</v>
      </c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3"/>
      <c r="Z72" s="113"/>
      <c r="AA72" s="113"/>
      <c r="AB72" s="113"/>
      <c r="AC72" s="113"/>
      <c r="AD72" s="113"/>
      <c r="AE72" s="113"/>
      <c r="AF72" s="113"/>
      <c r="AG72" s="113"/>
      <c r="AH72" s="113"/>
      <c r="AI72" s="113"/>
      <c r="AJ72" s="113"/>
      <c r="AK72" s="113"/>
      <c r="AL72" s="113"/>
      <c r="AM72" s="113"/>
      <c r="AN72" s="113"/>
      <c r="AO72" s="113"/>
      <c r="AP72" s="113"/>
      <c r="AQ72" s="113"/>
      <c r="AR72" s="113"/>
      <c r="AS72" s="114"/>
      <c r="AT72" s="128">
        <f>E72</f>
        <v>100.00169918559916</v>
      </c>
      <c r="AU72" s="129"/>
      <c r="AV72" s="129"/>
      <c r="AW72" s="130"/>
      <c r="AX72" s="92">
        <v>3</v>
      </c>
      <c r="AY72" s="93"/>
      <c r="BF72" s="111">
        <f>BD74+2*BB47</f>
        <v>55.848647075899834</v>
      </c>
      <c r="BG72" s="111"/>
      <c r="BL72" s="103" t="s">
        <v>89</v>
      </c>
      <c r="BM72" s="103"/>
      <c r="BN72" s="103"/>
      <c r="BO72" s="103"/>
      <c r="BP72" s="103"/>
      <c r="BQ72" s="103"/>
      <c r="BR72" s="103"/>
      <c r="BS72" s="103"/>
      <c r="BT72" s="103"/>
      <c r="BU72" s="104">
        <f>V74+V109+E72+AT72</f>
        <v>2094.5589690446927</v>
      </c>
      <c r="BV72" s="105"/>
      <c r="BW72" s="105"/>
      <c r="BX72" s="105"/>
      <c r="BY72" s="105"/>
      <c r="BZ72" s="105"/>
      <c r="CA72" s="105"/>
      <c r="CB72" s="105"/>
      <c r="CC72" s="105"/>
      <c r="CD72" s="105"/>
      <c r="CE72" s="105"/>
      <c r="CF72" s="105"/>
      <c r="CG72" s="105"/>
      <c r="CH72" s="105"/>
      <c r="CI72" s="105"/>
    </row>
    <row r="73" spans="3:87" ht="9.75" customHeight="1" thickBot="1">
      <c r="C73" s="94"/>
      <c r="D73" s="95"/>
      <c r="E73" s="131"/>
      <c r="F73" s="132"/>
      <c r="G73" s="132"/>
      <c r="H73" s="133"/>
      <c r="I73" s="115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116"/>
      <c r="AD73" s="116"/>
      <c r="AE73" s="116"/>
      <c r="AF73" s="116"/>
      <c r="AG73" s="116"/>
      <c r="AH73" s="116"/>
      <c r="AI73" s="116"/>
      <c r="AJ73" s="116"/>
      <c r="AK73" s="116"/>
      <c r="AL73" s="116"/>
      <c r="AM73" s="116"/>
      <c r="AN73" s="116"/>
      <c r="AO73" s="116"/>
      <c r="AP73" s="116"/>
      <c r="AQ73" s="116"/>
      <c r="AR73" s="116"/>
      <c r="AS73" s="117"/>
      <c r="AT73" s="131"/>
      <c r="AU73" s="132"/>
      <c r="AV73" s="132"/>
      <c r="AW73" s="133"/>
      <c r="AX73" s="94"/>
      <c r="AY73" s="95"/>
      <c r="BF73" s="111"/>
      <c r="BG73" s="111"/>
      <c r="BL73" s="103"/>
      <c r="BM73" s="103"/>
      <c r="BN73" s="103"/>
      <c r="BO73" s="103"/>
      <c r="BP73" s="103"/>
      <c r="BQ73" s="103"/>
      <c r="BR73" s="103"/>
      <c r="BS73" s="103"/>
      <c r="BT73" s="103"/>
      <c r="BU73" s="105"/>
      <c r="BV73" s="105"/>
      <c r="BW73" s="105"/>
      <c r="BX73" s="105"/>
      <c r="BY73" s="105"/>
      <c r="BZ73" s="105"/>
      <c r="CA73" s="105"/>
      <c r="CB73" s="105"/>
      <c r="CC73" s="105"/>
      <c r="CD73" s="105"/>
      <c r="CE73" s="105"/>
      <c r="CF73" s="105"/>
      <c r="CG73" s="105"/>
      <c r="CH73" s="105"/>
      <c r="CI73" s="105"/>
    </row>
    <row r="74" spans="3:87" ht="9.75" customHeight="1">
      <c r="C74" s="94"/>
      <c r="D74" s="95"/>
      <c r="E74" s="131"/>
      <c r="F74" s="132"/>
      <c r="G74" s="132"/>
      <c r="H74" s="133"/>
      <c r="I74" s="92">
        <v>5</v>
      </c>
      <c r="J74" s="93"/>
      <c r="K74" s="134" t="s">
        <v>87</v>
      </c>
      <c r="L74" s="135"/>
      <c r="M74" s="135"/>
      <c r="N74" s="135"/>
      <c r="O74" s="135"/>
      <c r="P74" s="135"/>
      <c r="Q74" s="135"/>
      <c r="R74" s="135"/>
      <c r="S74" s="135"/>
      <c r="T74" s="135"/>
      <c r="U74" s="135"/>
      <c r="V74" s="137">
        <f>BB74*(I64-2*AZ47)</f>
        <v>1379.3642419143837</v>
      </c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8"/>
      <c r="AR74" s="92">
        <v>5</v>
      </c>
      <c r="AS74" s="93"/>
      <c r="AT74" s="131"/>
      <c r="AU74" s="132"/>
      <c r="AV74" s="132"/>
      <c r="AW74" s="133"/>
      <c r="AX74" s="94"/>
      <c r="AY74" s="95"/>
      <c r="BB74" s="111">
        <f>Feuil1!B36</f>
        <v>40.00067967423966</v>
      </c>
      <c r="BC74" s="111"/>
      <c r="BD74" s="111">
        <f>Feuil1!B35</f>
        <v>51.848647075899834</v>
      </c>
      <c r="BE74" s="111"/>
      <c r="BF74" s="111"/>
      <c r="BG74" s="111"/>
      <c r="BL74" s="103"/>
      <c r="BM74" s="103"/>
      <c r="BN74" s="103"/>
      <c r="BO74" s="103"/>
      <c r="BP74" s="103"/>
      <c r="BQ74" s="103"/>
      <c r="BR74" s="103"/>
      <c r="BS74" s="103"/>
      <c r="BT74" s="103"/>
      <c r="BU74" s="105"/>
      <c r="BV74" s="105"/>
      <c r="BW74" s="105"/>
      <c r="BX74" s="105"/>
      <c r="BY74" s="105"/>
      <c r="BZ74" s="105"/>
      <c r="CA74" s="105"/>
      <c r="CB74" s="105"/>
      <c r="CC74" s="105"/>
      <c r="CD74" s="105"/>
      <c r="CE74" s="105"/>
      <c r="CF74" s="105"/>
      <c r="CG74" s="105"/>
      <c r="CH74" s="105"/>
      <c r="CI74" s="105"/>
    </row>
    <row r="75" spans="3:87" ht="9.75" customHeight="1">
      <c r="C75" s="94"/>
      <c r="D75" s="95"/>
      <c r="E75" s="131"/>
      <c r="F75" s="132"/>
      <c r="G75" s="132"/>
      <c r="H75" s="133"/>
      <c r="I75" s="94"/>
      <c r="J75" s="95"/>
      <c r="K75" s="136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20"/>
      <c r="W75" s="120"/>
      <c r="X75" s="120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20"/>
      <c r="AM75" s="120"/>
      <c r="AN75" s="120"/>
      <c r="AO75" s="120"/>
      <c r="AP75" s="120"/>
      <c r="AQ75" s="139"/>
      <c r="AR75" s="94"/>
      <c r="AS75" s="95"/>
      <c r="AT75" s="131"/>
      <c r="AU75" s="132"/>
      <c r="AV75" s="132"/>
      <c r="AW75" s="133"/>
      <c r="AX75" s="94"/>
      <c r="AY75" s="95"/>
      <c r="BB75" s="111"/>
      <c r="BC75" s="111"/>
      <c r="BD75" s="111"/>
      <c r="BE75" s="111"/>
      <c r="BF75" s="111"/>
      <c r="BG75" s="111"/>
      <c r="BL75" s="103"/>
      <c r="BM75" s="103"/>
      <c r="BN75" s="103"/>
      <c r="BO75" s="103"/>
      <c r="BP75" s="103"/>
      <c r="BQ75" s="103"/>
      <c r="BR75" s="103"/>
      <c r="BS75" s="103"/>
      <c r="BT75" s="103"/>
      <c r="BU75" s="105"/>
      <c r="BV75" s="105"/>
      <c r="BW75" s="105"/>
      <c r="BX75" s="105"/>
      <c r="BY75" s="105"/>
      <c r="BZ75" s="105"/>
      <c r="CA75" s="105"/>
      <c r="CB75" s="105"/>
      <c r="CC75" s="105"/>
      <c r="CD75" s="105"/>
      <c r="CE75" s="105"/>
      <c r="CF75" s="105"/>
      <c r="CG75" s="105"/>
      <c r="CH75" s="105"/>
      <c r="CI75" s="105"/>
    </row>
    <row r="76" spans="3:87" ht="9.75" customHeight="1">
      <c r="C76" s="94"/>
      <c r="D76" s="95"/>
      <c r="E76" s="131"/>
      <c r="F76" s="132"/>
      <c r="G76" s="132"/>
      <c r="H76" s="133"/>
      <c r="I76" s="94"/>
      <c r="J76" s="95"/>
      <c r="K76" s="136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20"/>
      <c r="W76" s="120"/>
      <c r="X76" s="120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20"/>
      <c r="AM76" s="120"/>
      <c r="AN76" s="120"/>
      <c r="AO76" s="120"/>
      <c r="AP76" s="120"/>
      <c r="AQ76" s="139"/>
      <c r="AR76" s="94"/>
      <c r="AS76" s="95"/>
      <c r="AT76" s="131"/>
      <c r="AU76" s="132"/>
      <c r="AV76" s="132"/>
      <c r="AW76" s="133"/>
      <c r="AX76" s="94"/>
      <c r="AY76" s="95"/>
      <c r="BB76" s="111"/>
      <c r="BC76" s="111"/>
      <c r="BD76" s="111"/>
      <c r="BE76" s="111"/>
      <c r="BF76" s="111"/>
      <c r="BG76" s="111"/>
      <c r="BL76" s="103"/>
      <c r="BM76" s="103"/>
      <c r="BN76" s="103"/>
      <c r="BO76" s="103"/>
      <c r="BP76" s="103"/>
      <c r="BQ76" s="103"/>
      <c r="BR76" s="103"/>
      <c r="BS76" s="103"/>
      <c r="BT76" s="103"/>
      <c r="BU76" s="105"/>
      <c r="BV76" s="105"/>
      <c r="BW76" s="105"/>
      <c r="BX76" s="105"/>
      <c r="BY76" s="105"/>
      <c r="BZ76" s="105"/>
      <c r="CA76" s="105"/>
      <c r="CB76" s="105"/>
      <c r="CC76" s="105"/>
      <c r="CD76" s="105"/>
      <c r="CE76" s="105"/>
      <c r="CF76" s="105"/>
      <c r="CG76" s="105"/>
      <c r="CH76" s="105"/>
      <c r="CI76" s="105"/>
    </row>
    <row r="77" spans="3:87" ht="9.75" customHeight="1">
      <c r="C77" s="94"/>
      <c r="D77" s="95"/>
      <c r="E77" s="131"/>
      <c r="F77" s="132"/>
      <c r="G77" s="132"/>
      <c r="H77" s="133"/>
      <c r="I77" s="94"/>
      <c r="J77" s="95"/>
      <c r="K77" s="136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20"/>
      <c r="AM77" s="120"/>
      <c r="AN77" s="120"/>
      <c r="AO77" s="120"/>
      <c r="AP77" s="120"/>
      <c r="AQ77" s="139"/>
      <c r="AR77" s="94"/>
      <c r="AS77" s="95"/>
      <c r="AT77" s="131"/>
      <c r="AU77" s="132"/>
      <c r="AV77" s="132"/>
      <c r="AW77" s="133"/>
      <c r="AX77" s="94"/>
      <c r="AY77" s="95"/>
      <c r="BB77" s="111"/>
      <c r="BC77" s="111"/>
      <c r="BD77" s="111"/>
      <c r="BE77" s="111"/>
      <c r="BF77" s="111"/>
      <c r="BG77" s="111"/>
      <c r="BL77" s="103"/>
      <c r="BM77" s="103"/>
      <c r="BN77" s="103"/>
      <c r="BO77" s="103"/>
      <c r="BP77" s="103"/>
      <c r="BQ77" s="103"/>
      <c r="BR77" s="103"/>
      <c r="BS77" s="103"/>
      <c r="BT77" s="103"/>
      <c r="BU77" s="105"/>
      <c r="BV77" s="105"/>
      <c r="BW77" s="105"/>
      <c r="BX77" s="105"/>
      <c r="BY77" s="105"/>
      <c r="BZ77" s="105"/>
      <c r="CA77" s="105"/>
      <c r="CB77" s="105"/>
      <c r="CC77" s="105"/>
      <c r="CD77" s="105"/>
      <c r="CE77" s="105"/>
      <c r="CF77" s="105"/>
      <c r="CG77" s="105"/>
      <c r="CH77" s="105"/>
      <c r="CI77" s="105"/>
    </row>
    <row r="78" spans="3:87" ht="9.75" customHeight="1">
      <c r="C78" s="94"/>
      <c r="D78" s="95"/>
      <c r="E78" s="131"/>
      <c r="F78" s="132"/>
      <c r="G78" s="132"/>
      <c r="H78" s="133"/>
      <c r="I78" s="94"/>
      <c r="J78" s="95"/>
      <c r="K78" s="136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  <c r="AL78" s="120"/>
      <c r="AM78" s="120"/>
      <c r="AN78" s="120"/>
      <c r="AO78" s="120"/>
      <c r="AP78" s="120"/>
      <c r="AQ78" s="139"/>
      <c r="AR78" s="94"/>
      <c r="AS78" s="95"/>
      <c r="AT78" s="131"/>
      <c r="AU78" s="132"/>
      <c r="AV78" s="132"/>
      <c r="AW78" s="133"/>
      <c r="AX78" s="94"/>
      <c r="AY78" s="95"/>
      <c r="BB78" s="111"/>
      <c r="BC78" s="111"/>
      <c r="BD78" s="111"/>
      <c r="BE78" s="111"/>
      <c r="BF78" s="111"/>
      <c r="BG78" s="111"/>
      <c r="BL78" s="103"/>
      <c r="BM78" s="103"/>
      <c r="BN78" s="103"/>
      <c r="BO78" s="103"/>
      <c r="BP78" s="103"/>
      <c r="BQ78" s="103"/>
      <c r="BR78" s="103"/>
      <c r="BS78" s="103"/>
      <c r="BT78" s="103"/>
      <c r="BU78" s="105"/>
      <c r="BV78" s="105"/>
      <c r="BW78" s="105"/>
      <c r="BX78" s="105"/>
      <c r="BY78" s="105"/>
      <c r="BZ78" s="105"/>
      <c r="CA78" s="105"/>
      <c r="CB78" s="105"/>
      <c r="CC78" s="105"/>
      <c r="CD78" s="105"/>
      <c r="CE78" s="105"/>
      <c r="CF78" s="105"/>
      <c r="CG78" s="105"/>
      <c r="CH78" s="105"/>
      <c r="CI78" s="105"/>
    </row>
    <row r="79" spans="3:87" ht="9.75" customHeight="1">
      <c r="C79" s="94"/>
      <c r="D79" s="95"/>
      <c r="E79" s="131"/>
      <c r="F79" s="132"/>
      <c r="G79" s="132"/>
      <c r="H79" s="133"/>
      <c r="I79" s="94"/>
      <c r="J79" s="95"/>
      <c r="K79" s="136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39"/>
      <c r="AR79" s="94"/>
      <c r="AS79" s="95"/>
      <c r="AT79" s="131"/>
      <c r="AU79" s="132"/>
      <c r="AV79" s="132"/>
      <c r="AW79" s="133"/>
      <c r="AX79" s="94"/>
      <c r="AY79" s="95"/>
      <c r="BB79" s="111"/>
      <c r="BC79" s="111"/>
      <c r="BD79" s="111"/>
      <c r="BE79" s="111"/>
      <c r="BF79" s="111"/>
      <c r="BG79" s="111"/>
      <c r="BL79" s="103"/>
      <c r="BM79" s="103"/>
      <c r="BN79" s="103"/>
      <c r="BO79" s="103"/>
      <c r="BP79" s="103"/>
      <c r="BQ79" s="103"/>
      <c r="BR79" s="103"/>
      <c r="BS79" s="103"/>
      <c r="BT79" s="103"/>
      <c r="BU79" s="105"/>
      <c r="BV79" s="105"/>
      <c r="BW79" s="105"/>
      <c r="BX79" s="105"/>
      <c r="BY79" s="105"/>
      <c r="BZ79" s="105"/>
      <c r="CA79" s="105"/>
      <c r="CB79" s="105"/>
      <c r="CC79" s="105"/>
      <c r="CD79" s="105"/>
      <c r="CE79" s="105"/>
      <c r="CF79" s="105"/>
      <c r="CG79" s="105"/>
      <c r="CH79" s="105"/>
      <c r="CI79" s="105"/>
    </row>
    <row r="80" spans="3:87" ht="9.75" customHeight="1">
      <c r="C80" s="94"/>
      <c r="D80" s="95"/>
      <c r="E80" s="131"/>
      <c r="F80" s="132"/>
      <c r="G80" s="132"/>
      <c r="H80" s="133"/>
      <c r="I80" s="94"/>
      <c r="J80" s="95"/>
      <c r="K80" s="136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20"/>
      <c r="W80" s="120"/>
      <c r="X80" s="120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20"/>
      <c r="AM80" s="120"/>
      <c r="AN80" s="120"/>
      <c r="AO80" s="120"/>
      <c r="AP80" s="120"/>
      <c r="AQ80" s="139"/>
      <c r="AR80" s="94"/>
      <c r="AS80" s="95"/>
      <c r="AT80" s="131"/>
      <c r="AU80" s="132"/>
      <c r="AV80" s="132"/>
      <c r="AW80" s="133"/>
      <c r="AX80" s="94"/>
      <c r="AY80" s="95"/>
      <c r="BB80" s="111"/>
      <c r="BC80" s="111"/>
      <c r="BD80" s="111"/>
      <c r="BE80" s="111"/>
      <c r="BF80" s="111"/>
      <c r="BG80" s="111"/>
      <c r="BL80" s="106" t="s">
        <v>90</v>
      </c>
      <c r="BM80" s="106"/>
      <c r="BN80" s="106"/>
      <c r="BO80" s="106"/>
      <c r="BP80" s="106"/>
      <c r="BQ80" s="106"/>
      <c r="BR80" s="106"/>
      <c r="BS80" s="106"/>
      <c r="BT80" s="106"/>
      <c r="BU80" s="107">
        <f>1000*Feuil1!B50/Enclosure!BU72</f>
        <v>100.00097536809335</v>
      </c>
      <c r="BV80" s="107"/>
      <c r="BW80" s="107"/>
      <c r="BX80" s="107"/>
      <c r="BY80" s="107"/>
      <c r="BZ80" s="107"/>
      <c r="CA80" s="107"/>
      <c r="CB80" s="107"/>
      <c r="CC80" s="107"/>
      <c r="CD80" s="107"/>
      <c r="CE80" s="107"/>
      <c r="CF80" s="107"/>
      <c r="CG80" s="107"/>
      <c r="CH80" s="107"/>
      <c r="CI80" s="107"/>
    </row>
    <row r="81" spans="3:87" ht="9.75" customHeight="1">
      <c r="C81" s="94"/>
      <c r="D81" s="95"/>
      <c r="E81" s="131"/>
      <c r="F81" s="132"/>
      <c r="G81" s="132"/>
      <c r="H81" s="133"/>
      <c r="I81" s="94"/>
      <c r="J81" s="95"/>
      <c r="K81" s="136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20"/>
      <c r="W81" s="120"/>
      <c r="X81" s="120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20"/>
      <c r="AM81" s="120"/>
      <c r="AN81" s="120"/>
      <c r="AO81" s="120"/>
      <c r="AP81" s="120"/>
      <c r="AQ81" s="139"/>
      <c r="AR81" s="94"/>
      <c r="AS81" s="95"/>
      <c r="AT81" s="131"/>
      <c r="AU81" s="132"/>
      <c r="AV81" s="132"/>
      <c r="AW81" s="133"/>
      <c r="AX81" s="94"/>
      <c r="AY81" s="95"/>
      <c r="BB81" s="111"/>
      <c r="BC81" s="111"/>
      <c r="BD81" s="111"/>
      <c r="BE81" s="111"/>
      <c r="BF81" s="111"/>
      <c r="BG81" s="111"/>
      <c r="BL81" s="106"/>
      <c r="BM81" s="106"/>
      <c r="BN81" s="106"/>
      <c r="BO81" s="106"/>
      <c r="BP81" s="106"/>
      <c r="BQ81" s="106"/>
      <c r="BR81" s="106"/>
      <c r="BS81" s="106"/>
      <c r="BT81" s="106"/>
      <c r="BU81" s="107"/>
      <c r="BV81" s="107"/>
      <c r="BW81" s="107"/>
      <c r="BX81" s="107"/>
      <c r="BY81" s="107"/>
      <c r="BZ81" s="107"/>
      <c r="CA81" s="107"/>
      <c r="CB81" s="107"/>
      <c r="CC81" s="107"/>
      <c r="CD81" s="107"/>
      <c r="CE81" s="107"/>
      <c r="CF81" s="107"/>
      <c r="CG81" s="107"/>
      <c r="CH81" s="107"/>
      <c r="CI81" s="107"/>
    </row>
    <row r="82" spans="3:87" ht="9.75" customHeight="1">
      <c r="C82" s="94"/>
      <c r="D82" s="95"/>
      <c r="E82" s="131"/>
      <c r="F82" s="132"/>
      <c r="G82" s="132"/>
      <c r="H82" s="133"/>
      <c r="I82" s="94"/>
      <c r="J82" s="95"/>
      <c r="K82" s="136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20"/>
      <c r="W82" s="120"/>
      <c r="X82" s="120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20"/>
      <c r="AM82" s="120"/>
      <c r="AN82" s="120"/>
      <c r="AO82" s="120"/>
      <c r="AP82" s="120"/>
      <c r="AQ82" s="139"/>
      <c r="AR82" s="94"/>
      <c r="AS82" s="95"/>
      <c r="AT82" s="131"/>
      <c r="AU82" s="132"/>
      <c r="AV82" s="132"/>
      <c r="AW82" s="133"/>
      <c r="AX82" s="94"/>
      <c r="AY82" s="95"/>
      <c r="BB82" s="111"/>
      <c r="BC82" s="111"/>
      <c r="BD82" s="111"/>
      <c r="BE82" s="111"/>
      <c r="BF82" s="111"/>
      <c r="BG82" s="111"/>
      <c r="BL82" s="106"/>
      <c r="BM82" s="106"/>
      <c r="BN82" s="106"/>
      <c r="BO82" s="106"/>
      <c r="BP82" s="106"/>
      <c r="BQ82" s="106"/>
      <c r="BR82" s="106"/>
      <c r="BS82" s="106"/>
      <c r="BT82" s="106"/>
      <c r="BU82" s="107"/>
      <c r="BV82" s="107"/>
      <c r="BW82" s="107"/>
      <c r="BX82" s="107"/>
      <c r="BY82" s="107"/>
      <c r="BZ82" s="107"/>
      <c r="CA82" s="107"/>
      <c r="CB82" s="107"/>
      <c r="CC82" s="107"/>
      <c r="CD82" s="107"/>
      <c r="CE82" s="107"/>
      <c r="CF82" s="107"/>
      <c r="CG82" s="107"/>
      <c r="CH82" s="107"/>
      <c r="CI82" s="107"/>
    </row>
    <row r="83" spans="3:87" ht="9.75" customHeight="1">
      <c r="C83" s="94"/>
      <c r="D83" s="95"/>
      <c r="E83" s="131"/>
      <c r="F83" s="132"/>
      <c r="G83" s="132"/>
      <c r="H83" s="133"/>
      <c r="I83" s="94"/>
      <c r="J83" s="95"/>
      <c r="K83" s="136"/>
      <c r="L83" s="118"/>
      <c r="M83" s="118"/>
      <c r="N83" s="118"/>
      <c r="O83" s="118"/>
      <c r="P83" s="118"/>
      <c r="Q83" s="118"/>
      <c r="R83" s="118"/>
      <c r="S83" s="118"/>
      <c r="T83" s="118"/>
      <c r="U83" s="118"/>
      <c r="V83" s="120"/>
      <c r="W83" s="120"/>
      <c r="X83" s="120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  <c r="AL83" s="120"/>
      <c r="AM83" s="120"/>
      <c r="AN83" s="120"/>
      <c r="AO83" s="120"/>
      <c r="AP83" s="120"/>
      <c r="AQ83" s="139"/>
      <c r="AR83" s="94"/>
      <c r="AS83" s="95"/>
      <c r="AT83" s="131"/>
      <c r="AU83" s="132"/>
      <c r="AV83" s="132"/>
      <c r="AW83" s="133"/>
      <c r="AX83" s="94"/>
      <c r="AY83" s="95"/>
      <c r="BB83" s="111"/>
      <c r="BC83" s="111"/>
      <c r="BD83" s="111"/>
      <c r="BE83" s="111"/>
      <c r="BF83" s="111"/>
      <c r="BG83" s="111"/>
      <c r="BL83" s="99" t="s">
        <v>93</v>
      </c>
      <c r="BM83" s="99"/>
      <c r="BN83" s="99"/>
      <c r="BO83" s="99"/>
      <c r="BP83" s="99"/>
      <c r="BQ83" s="99"/>
      <c r="BR83" s="99"/>
      <c r="BS83" s="99"/>
      <c r="BT83" s="99"/>
      <c r="BU83" s="99"/>
      <c r="BV83" s="99"/>
      <c r="BW83" s="99"/>
      <c r="BX83" s="99"/>
      <c r="BY83" s="99"/>
      <c r="BZ83" s="99"/>
      <c r="CA83" s="99"/>
      <c r="CB83" s="99"/>
      <c r="CC83" s="99"/>
      <c r="CD83" s="99"/>
      <c r="CE83" s="99"/>
      <c r="CF83" s="99"/>
      <c r="CG83" s="99"/>
      <c r="CH83" s="99"/>
      <c r="CI83" s="99"/>
    </row>
    <row r="84" spans="3:87" ht="9.75" customHeight="1">
      <c r="C84" s="94"/>
      <c r="D84" s="95"/>
      <c r="E84" s="131"/>
      <c r="F84" s="132"/>
      <c r="G84" s="132"/>
      <c r="H84" s="133"/>
      <c r="I84" s="94"/>
      <c r="J84" s="95"/>
      <c r="K84" s="136"/>
      <c r="L84" s="118"/>
      <c r="M84" s="118"/>
      <c r="N84" s="118"/>
      <c r="O84" s="118"/>
      <c r="P84" s="118"/>
      <c r="Q84" s="118"/>
      <c r="R84" s="118"/>
      <c r="S84" s="118"/>
      <c r="T84" s="118"/>
      <c r="U84" s="118"/>
      <c r="V84" s="120"/>
      <c r="W84" s="120"/>
      <c r="X84" s="120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20"/>
      <c r="AM84" s="120"/>
      <c r="AN84" s="120"/>
      <c r="AO84" s="120"/>
      <c r="AP84" s="120"/>
      <c r="AQ84" s="139"/>
      <c r="AR84" s="94"/>
      <c r="AS84" s="95"/>
      <c r="AT84" s="131"/>
      <c r="AU84" s="132"/>
      <c r="AV84" s="132"/>
      <c r="AW84" s="133"/>
      <c r="AX84" s="94"/>
      <c r="AY84" s="95"/>
      <c r="BB84" s="111"/>
      <c r="BC84" s="111"/>
      <c r="BD84" s="111"/>
      <c r="BE84" s="111"/>
      <c r="BF84" s="111"/>
      <c r="BG84" s="111"/>
      <c r="BL84" s="99"/>
      <c r="BM84" s="99"/>
      <c r="BN84" s="99"/>
      <c r="BO84" s="99"/>
      <c r="BP84" s="99"/>
      <c r="BQ84" s="99"/>
      <c r="BR84" s="99"/>
      <c r="BS84" s="99"/>
      <c r="BT84" s="99"/>
      <c r="BU84" s="99"/>
      <c r="BV84" s="99"/>
      <c r="BW84" s="99"/>
      <c r="BX84" s="99"/>
      <c r="BY84" s="99"/>
      <c r="BZ84" s="99"/>
      <c r="CA84" s="99"/>
      <c r="CB84" s="99"/>
      <c r="CC84" s="99"/>
      <c r="CD84" s="99"/>
      <c r="CE84" s="99"/>
      <c r="CF84" s="99"/>
      <c r="CG84" s="99"/>
      <c r="CH84" s="99"/>
      <c r="CI84" s="99"/>
    </row>
    <row r="85" spans="3:87" ht="9.75" customHeight="1">
      <c r="C85" s="94"/>
      <c r="D85" s="95"/>
      <c r="E85" s="131"/>
      <c r="F85" s="132"/>
      <c r="G85" s="132"/>
      <c r="H85" s="133"/>
      <c r="I85" s="94"/>
      <c r="J85" s="95"/>
      <c r="K85" s="136"/>
      <c r="L85" s="118"/>
      <c r="M85" s="118"/>
      <c r="N85" s="118"/>
      <c r="O85" s="118"/>
      <c r="P85" s="118"/>
      <c r="Q85" s="118"/>
      <c r="R85" s="118"/>
      <c r="S85" s="118"/>
      <c r="T85" s="118"/>
      <c r="U85" s="118"/>
      <c r="V85" s="120"/>
      <c r="W85" s="120"/>
      <c r="X85" s="120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20"/>
      <c r="AM85" s="120"/>
      <c r="AN85" s="120"/>
      <c r="AO85" s="120"/>
      <c r="AP85" s="120"/>
      <c r="AQ85" s="139"/>
      <c r="AR85" s="94"/>
      <c r="AS85" s="95"/>
      <c r="AT85" s="131"/>
      <c r="AU85" s="132"/>
      <c r="AV85" s="132"/>
      <c r="AW85" s="133"/>
      <c r="AX85" s="94"/>
      <c r="AY85" s="95"/>
      <c r="BB85" s="111"/>
      <c r="BC85" s="111"/>
      <c r="BD85" s="111"/>
      <c r="BE85" s="111"/>
      <c r="BF85" s="111"/>
      <c r="BG85" s="111"/>
      <c r="BL85" s="99"/>
      <c r="BM85" s="99"/>
      <c r="BN85" s="99"/>
      <c r="BO85" s="99"/>
      <c r="BP85" s="99"/>
      <c r="BQ85" s="99"/>
      <c r="BR85" s="99"/>
      <c r="BS85" s="99"/>
      <c r="BT85" s="99"/>
      <c r="BU85" s="99"/>
      <c r="BV85" s="99"/>
      <c r="BW85" s="99"/>
      <c r="BX85" s="99"/>
      <c r="BY85" s="99"/>
      <c r="BZ85" s="99"/>
      <c r="CA85" s="99"/>
      <c r="CB85" s="99"/>
      <c r="CC85" s="99"/>
      <c r="CD85" s="99"/>
      <c r="CE85" s="99"/>
      <c r="CF85" s="99"/>
      <c r="CG85" s="99"/>
      <c r="CH85" s="99"/>
      <c r="CI85" s="99"/>
    </row>
    <row r="86" spans="3:87" ht="9.75" customHeight="1">
      <c r="C86" s="94"/>
      <c r="D86" s="95"/>
      <c r="E86" s="131"/>
      <c r="F86" s="132"/>
      <c r="G86" s="132"/>
      <c r="H86" s="133"/>
      <c r="I86" s="94"/>
      <c r="J86" s="95"/>
      <c r="K86" s="136"/>
      <c r="L86" s="118"/>
      <c r="M86" s="118"/>
      <c r="N86" s="118"/>
      <c r="O86" s="118"/>
      <c r="P86" s="118"/>
      <c r="Q86" s="118"/>
      <c r="R86" s="118"/>
      <c r="S86" s="118"/>
      <c r="T86" s="118"/>
      <c r="U86" s="118"/>
      <c r="V86" s="120"/>
      <c r="W86" s="120"/>
      <c r="X86" s="120"/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  <c r="AL86" s="120"/>
      <c r="AM86" s="120"/>
      <c r="AN86" s="120"/>
      <c r="AO86" s="120"/>
      <c r="AP86" s="120"/>
      <c r="AQ86" s="139"/>
      <c r="AR86" s="94"/>
      <c r="AS86" s="95"/>
      <c r="AT86" s="131"/>
      <c r="AU86" s="132"/>
      <c r="AV86" s="132"/>
      <c r="AW86" s="133"/>
      <c r="AX86" s="94"/>
      <c r="AY86" s="95"/>
      <c r="BB86" s="111"/>
      <c r="BC86" s="111"/>
      <c r="BD86" s="111"/>
      <c r="BE86" s="111"/>
      <c r="BF86" s="111"/>
      <c r="BG86" s="111"/>
      <c r="BL86" s="99"/>
      <c r="BM86" s="99"/>
      <c r="BN86" s="99"/>
      <c r="BO86" s="99"/>
      <c r="BP86" s="99"/>
      <c r="BQ86" s="99"/>
      <c r="BR86" s="99"/>
      <c r="BS86" s="99"/>
      <c r="BT86" s="99"/>
      <c r="BU86" s="99"/>
      <c r="BV86" s="99"/>
      <c r="BW86" s="99"/>
      <c r="BX86" s="99"/>
      <c r="BY86" s="99"/>
      <c r="BZ86" s="99"/>
      <c r="CA86" s="99"/>
      <c r="CB86" s="99"/>
      <c r="CC86" s="99"/>
      <c r="CD86" s="99"/>
      <c r="CE86" s="99"/>
      <c r="CF86" s="99"/>
      <c r="CG86" s="99"/>
      <c r="CH86" s="99"/>
      <c r="CI86" s="99"/>
    </row>
    <row r="87" spans="3:87" ht="9.75" customHeight="1">
      <c r="C87" s="94"/>
      <c r="D87" s="95"/>
      <c r="E87" s="131"/>
      <c r="F87" s="132"/>
      <c r="G87" s="132"/>
      <c r="H87" s="133"/>
      <c r="I87" s="94"/>
      <c r="J87" s="95"/>
      <c r="K87" s="136"/>
      <c r="L87" s="118"/>
      <c r="M87" s="118"/>
      <c r="N87" s="118"/>
      <c r="O87" s="118"/>
      <c r="P87" s="118"/>
      <c r="Q87" s="118"/>
      <c r="R87" s="118"/>
      <c r="S87" s="118"/>
      <c r="T87" s="118"/>
      <c r="U87" s="118"/>
      <c r="V87" s="120"/>
      <c r="W87" s="120"/>
      <c r="X87" s="120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20"/>
      <c r="AM87" s="120"/>
      <c r="AN87" s="120"/>
      <c r="AO87" s="120"/>
      <c r="AP87" s="120"/>
      <c r="AQ87" s="139"/>
      <c r="AR87" s="94"/>
      <c r="AS87" s="95"/>
      <c r="AT87" s="131"/>
      <c r="AU87" s="132"/>
      <c r="AV87" s="132"/>
      <c r="AW87" s="133"/>
      <c r="AX87" s="94"/>
      <c r="AY87" s="95"/>
      <c r="BB87" s="111"/>
      <c r="BC87" s="111"/>
      <c r="BD87" s="111"/>
      <c r="BE87" s="111"/>
      <c r="BF87" s="111"/>
      <c r="BG87" s="111"/>
      <c r="BL87" s="99"/>
      <c r="BM87" s="99"/>
      <c r="BN87" s="99"/>
      <c r="BO87" s="99"/>
      <c r="BP87" s="99"/>
      <c r="BQ87" s="99"/>
      <c r="BR87" s="99"/>
      <c r="BS87" s="99"/>
      <c r="BT87" s="99"/>
      <c r="BU87" s="99"/>
      <c r="BV87" s="99"/>
      <c r="BW87" s="99"/>
      <c r="BX87" s="99"/>
      <c r="BY87" s="99"/>
      <c r="BZ87" s="99"/>
      <c r="CA87" s="99"/>
      <c r="CB87" s="99"/>
      <c r="CC87" s="99"/>
      <c r="CD87" s="99"/>
      <c r="CE87" s="99"/>
      <c r="CF87" s="99"/>
      <c r="CG87" s="99"/>
      <c r="CH87" s="99"/>
      <c r="CI87" s="99"/>
    </row>
    <row r="88" spans="3:87" ht="9.75" customHeight="1">
      <c r="C88" s="94"/>
      <c r="D88" s="95"/>
      <c r="E88" s="131"/>
      <c r="F88" s="132"/>
      <c r="G88" s="132"/>
      <c r="H88" s="133"/>
      <c r="I88" s="94"/>
      <c r="J88" s="95"/>
      <c r="K88" s="136"/>
      <c r="L88" s="118"/>
      <c r="M88" s="118"/>
      <c r="N88" s="118"/>
      <c r="O88" s="118"/>
      <c r="P88" s="118"/>
      <c r="Q88" s="118"/>
      <c r="R88" s="118"/>
      <c r="S88" s="118"/>
      <c r="T88" s="118"/>
      <c r="U88" s="118"/>
      <c r="V88" s="120"/>
      <c r="W88" s="120"/>
      <c r="X88" s="120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20"/>
      <c r="AM88" s="120"/>
      <c r="AN88" s="120"/>
      <c r="AO88" s="120"/>
      <c r="AP88" s="120"/>
      <c r="AQ88" s="139"/>
      <c r="AR88" s="94"/>
      <c r="AS88" s="95"/>
      <c r="AT88" s="131"/>
      <c r="AU88" s="132"/>
      <c r="AV88" s="132"/>
      <c r="AW88" s="133"/>
      <c r="AX88" s="94"/>
      <c r="AY88" s="95"/>
      <c r="BB88" s="111"/>
      <c r="BC88" s="111"/>
      <c r="BD88" s="111"/>
      <c r="BE88" s="111"/>
      <c r="BF88" s="111"/>
      <c r="BG88" s="111"/>
      <c r="BL88" s="99"/>
      <c r="BM88" s="99"/>
      <c r="BN88" s="99"/>
      <c r="BO88" s="99"/>
      <c r="BP88" s="99"/>
      <c r="BQ88" s="99"/>
      <c r="BR88" s="99"/>
      <c r="BS88" s="99"/>
      <c r="BT88" s="99"/>
      <c r="BU88" s="99"/>
      <c r="BV88" s="99"/>
      <c r="BW88" s="99"/>
      <c r="BX88" s="99"/>
      <c r="BY88" s="99"/>
      <c r="BZ88" s="99"/>
      <c r="CA88" s="99"/>
      <c r="CB88" s="99"/>
      <c r="CC88" s="99"/>
      <c r="CD88" s="99"/>
      <c r="CE88" s="99"/>
      <c r="CF88" s="99"/>
      <c r="CG88" s="99"/>
      <c r="CH88" s="99"/>
      <c r="CI88" s="99"/>
    </row>
    <row r="89" spans="3:87" ht="9.75" customHeight="1">
      <c r="C89" s="94"/>
      <c r="D89" s="95"/>
      <c r="E89" s="131"/>
      <c r="F89" s="132"/>
      <c r="G89" s="132"/>
      <c r="H89" s="133"/>
      <c r="I89" s="94"/>
      <c r="J89" s="95"/>
      <c r="K89" s="136"/>
      <c r="L89" s="118"/>
      <c r="M89" s="118"/>
      <c r="N89" s="118"/>
      <c r="O89" s="118"/>
      <c r="P89" s="118"/>
      <c r="Q89" s="118"/>
      <c r="R89" s="118"/>
      <c r="S89" s="118"/>
      <c r="T89" s="118"/>
      <c r="U89" s="118"/>
      <c r="V89" s="120"/>
      <c r="W89" s="120"/>
      <c r="X89" s="120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20"/>
      <c r="AM89" s="120"/>
      <c r="AN89" s="120"/>
      <c r="AO89" s="120"/>
      <c r="AP89" s="120"/>
      <c r="AQ89" s="139"/>
      <c r="AR89" s="94"/>
      <c r="AS89" s="95"/>
      <c r="AT89" s="131"/>
      <c r="AU89" s="132"/>
      <c r="AV89" s="132"/>
      <c r="AW89" s="133"/>
      <c r="AX89" s="94"/>
      <c r="AY89" s="95"/>
      <c r="BB89" s="111"/>
      <c r="BC89" s="111"/>
      <c r="BD89" s="111"/>
      <c r="BE89" s="111"/>
      <c r="BF89" s="111"/>
      <c r="BG89" s="111"/>
      <c r="BL89" s="99"/>
      <c r="BM89" s="99"/>
      <c r="BN89" s="99"/>
      <c r="BO89" s="99"/>
      <c r="BP89" s="99"/>
      <c r="BQ89" s="99"/>
      <c r="BR89" s="99"/>
      <c r="BS89" s="99"/>
      <c r="BT89" s="99"/>
      <c r="BU89" s="99"/>
      <c r="BV89" s="99"/>
      <c r="BW89" s="99"/>
      <c r="BX89" s="99"/>
      <c r="BY89" s="99"/>
      <c r="BZ89" s="99"/>
      <c r="CA89" s="99"/>
      <c r="CB89" s="99"/>
      <c r="CC89" s="99"/>
      <c r="CD89" s="99"/>
      <c r="CE89" s="99"/>
      <c r="CF89" s="99"/>
      <c r="CG89" s="99"/>
      <c r="CH89" s="99"/>
      <c r="CI89" s="99"/>
    </row>
    <row r="90" spans="3:87" ht="9.75" customHeight="1">
      <c r="C90" s="94"/>
      <c r="D90" s="95"/>
      <c r="E90" s="131"/>
      <c r="F90" s="132"/>
      <c r="G90" s="132"/>
      <c r="H90" s="133"/>
      <c r="I90" s="94"/>
      <c r="J90" s="95"/>
      <c r="K90" s="136"/>
      <c r="L90" s="118"/>
      <c r="M90" s="118"/>
      <c r="N90" s="118"/>
      <c r="O90" s="118"/>
      <c r="P90" s="118"/>
      <c r="Q90" s="118"/>
      <c r="R90" s="118"/>
      <c r="S90" s="118"/>
      <c r="T90" s="118"/>
      <c r="U90" s="118"/>
      <c r="V90" s="120"/>
      <c r="W90" s="120"/>
      <c r="X90" s="120"/>
      <c r="Y90" s="120"/>
      <c r="Z90" s="120"/>
      <c r="AA90" s="120"/>
      <c r="AB90" s="120"/>
      <c r="AC90" s="120"/>
      <c r="AD90" s="120"/>
      <c r="AE90" s="120"/>
      <c r="AF90" s="120"/>
      <c r="AG90" s="120"/>
      <c r="AH90" s="120"/>
      <c r="AI90" s="120"/>
      <c r="AJ90" s="120"/>
      <c r="AK90" s="120"/>
      <c r="AL90" s="120"/>
      <c r="AM90" s="120"/>
      <c r="AN90" s="120"/>
      <c r="AO90" s="120"/>
      <c r="AP90" s="120"/>
      <c r="AQ90" s="139"/>
      <c r="AR90" s="94"/>
      <c r="AS90" s="95"/>
      <c r="AT90" s="131"/>
      <c r="AU90" s="132"/>
      <c r="AV90" s="132"/>
      <c r="AW90" s="133"/>
      <c r="AX90" s="94"/>
      <c r="AY90" s="95"/>
      <c r="BB90" s="111"/>
      <c r="BC90" s="111"/>
      <c r="BD90" s="111"/>
      <c r="BE90" s="111"/>
      <c r="BF90" s="111"/>
      <c r="BG90" s="111"/>
      <c r="BL90" s="99"/>
      <c r="BM90" s="99"/>
      <c r="BN90" s="99"/>
      <c r="BO90" s="99"/>
      <c r="BP90" s="99"/>
      <c r="BQ90" s="99"/>
      <c r="BR90" s="99"/>
      <c r="BS90" s="99"/>
      <c r="BT90" s="99"/>
      <c r="BU90" s="99"/>
      <c r="BV90" s="99"/>
      <c r="BW90" s="99"/>
      <c r="BX90" s="99"/>
      <c r="BY90" s="99"/>
      <c r="BZ90" s="99"/>
      <c r="CA90" s="99"/>
      <c r="CB90" s="99"/>
      <c r="CC90" s="99"/>
      <c r="CD90" s="99"/>
      <c r="CE90" s="99"/>
      <c r="CF90" s="99"/>
      <c r="CG90" s="99"/>
      <c r="CH90" s="99"/>
      <c r="CI90" s="99"/>
    </row>
    <row r="91" spans="3:87" ht="9.75" customHeight="1">
      <c r="C91" s="94"/>
      <c r="D91" s="95"/>
      <c r="E91" s="131"/>
      <c r="F91" s="132"/>
      <c r="G91" s="132"/>
      <c r="H91" s="133"/>
      <c r="I91" s="94"/>
      <c r="J91" s="95"/>
      <c r="K91" s="136"/>
      <c r="L91" s="118"/>
      <c r="M91" s="118"/>
      <c r="N91" s="118"/>
      <c r="O91" s="118"/>
      <c r="P91" s="118"/>
      <c r="Q91" s="118"/>
      <c r="R91" s="118"/>
      <c r="S91" s="118"/>
      <c r="T91" s="118"/>
      <c r="U91" s="118"/>
      <c r="V91" s="120"/>
      <c r="W91" s="120"/>
      <c r="X91" s="120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  <c r="AL91" s="120"/>
      <c r="AM91" s="120"/>
      <c r="AN91" s="120"/>
      <c r="AO91" s="120"/>
      <c r="AP91" s="120"/>
      <c r="AQ91" s="139"/>
      <c r="AR91" s="94"/>
      <c r="AS91" s="95"/>
      <c r="AT91" s="131"/>
      <c r="AU91" s="132"/>
      <c r="AV91" s="132"/>
      <c r="AW91" s="133"/>
      <c r="AX91" s="94"/>
      <c r="AY91" s="95"/>
      <c r="BB91" s="111"/>
      <c r="BC91" s="111"/>
      <c r="BD91" s="111"/>
      <c r="BE91" s="111"/>
      <c r="BF91" s="111"/>
      <c r="BG91" s="111"/>
      <c r="BL91" s="99"/>
      <c r="BM91" s="99"/>
      <c r="BN91" s="99"/>
      <c r="BO91" s="99"/>
      <c r="BP91" s="99"/>
      <c r="BQ91" s="99"/>
      <c r="BR91" s="99"/>
      <c r="BS91" s="99"/>
      <c r="BT91" s="99"/>
      <c r="BU91" s="99"/>
      <c r="BV91" s="99"/>
      <c r="BW91" s="99"/>
      <c r="BX91" s="99"/>
      <c r="BY91" s="99"/>
      <c r="BZ91" s="99"/>
      <c r="CA91" s="99"/>
      <c r="CB91" s="99"/>
      <c r="CC91" s="99"/>
      <c r="CD91" s="99"/>
      <c r="CE91" s="99"/>
      <c r="CF91" s="99"/>
      <c r="CG91" s="99"/>
      <c r="CH91" s="99"/>
      <c r="CI91" s="99"/>
    </row>
    <row r="92" spans="3:87" ht="9.75" customHeight="1">
      <c r="C92" s="94"/>
      <c r="D92" s="95"/>
      <c r="E92" s="131"/>
      <c r="F92" s="132"/>
      <c r="G92" s="132"/>
      <c r="H92" s="133"/>
      <c r="I92" s="94"/>
      <c r="J92" s="95"/>
      <c r="K92" s="136"/>
      <c r="L92" s="118"/>
      <c r="M92" s="118"/>
      <c r="N92" s="118"/>
      <c r="O92" s="118"/>
      <c r="P92" s="118"/>
      <c r="Q92" s="118"/>
      <c r="R92" s="118"/>
      <c r="S92" s="118"/>
      <c r="T92" s="118"/>
      <c r="U92" s="118"/>
      <c r="V92" s="120"/>
      <c r="W92" s="120"/>
      <c r="X92" s="120"/>
      <c r="Y92" s="120"/>
      <c r="Z92" s="120"/>
      <c r="AA92" s="120"/>
      <c r="AB92" s="120"/>
      <c r="AC92" s="120"/>
      <c r="AD92" s="120"/>
      <c r="AE92" s="120"/>
      <c r="AF92" s="120"/>
      <c r="AG92" s="120"/>
      <c r="AH92" s="120"/>
      <c r="AI92" s="120"/>
      <c r="AJ92" s="120"/>
      <c r="AK92" s="120"/>
      <c r="AL92" s="120"/>
      <c r="AM92" s="120"/>
      <c r="AN92" s="120"/>
      <c r="AO92" s="120"/>
      <c r="AP92" s="120"/>
      <c r="AQ92" s="139"/>
      <c r="AR92" s="94"/>
      <c r="AS92" s="95"/>
      <c r="AT92" s="131"/>
      <c r="AU92" s="132"/>
      <c r="AV92" s="132"/>
      <c r="AW92" s="133"/>
      <c r="AX92" s="94"/>
      <c r="AY92" s="95"/>
      <c r="BB92" s="111"/>
      <c r="BC92" s="111"/>
      <c r="BD92" s="111"/>
      <c r="BE92" s="111"/>
      <c r="BF92" s="111"/>
      <c r="BG92" s="111"/>
      <c r="BL92" s="99"/>
      <c r="BM92" s="99"/>
      <c r="BN92" s="99"/>
      <c r="BO92" s="99"/>
      <c r="BP92" s="99"/>
      <c r="BQ92" s="99"/>
      <c r="BR92" s="99"/>
      <c r="BS92" s="99"/>
      <c r="BT92" s="99"/>
      <c r="BU92" s="99"/>
      <c r="BV92" s="99"/>
      <c r="BW92" s="99"/>
      <c r="BX92" s="99"/>
      <c r="BY92" s="99"/>
      <c r="BZ92" s="99"/>
      <c r="CA92" s="99"/>
      <c r="CB92" s="99"/>
      <c r="CC92" s="99"/>
      <c r="CD92" s="99"/>
      <c r="CE92" s="99"/>
      <c r="CF92" s="99"/>
      <c r="CG92" s="99"/>
      <c r="CH92" s="99"/>
      <c r="CI92" s="99"/>
    </row>
    <row r="93" spans="3:87" ht="9.75" customHeight="1">
      <c r="C93" s="94"/>
      <c r="D93" s="95"/>
      <c r="E93" s="131"/>
      <c r="F93" s="132"/>
      <c r="G93" s="132"/>
      <c r="H93" s="133"/>
      <c r="I93" s="94"/>
      <c r="J93" s="95"/>
      <c r="K93" s="136"/>
      <c r="L93" s="118"/>
      <c r="M93" s="118"/>
      <c r="N93" s="118"/>
      <c r="O93" s="118"/>
      <c r="P93" s="118"/>
      <c r="Q93" s="118"/>
      <c r="R93" s="118"/>
      <c r="S93" s="118"/>
      <c r="T93" s="118"/>
      <c r="U93" s="118"/>
      <c r="V93" s="120"/>
      <c r="W93" s="120"/>
      <c r="X93" s="120"/>
      <c r="Y93" s="120"/>
      <c r="Z93" s="120"/>
      <c r="AA93" s="120"/>
      <c r="AB93" s="120"/>
      <c r="AC93" s="120"/>
      <c r="AD93" s="120"/>
      <c r="AE93" s="120"/>
      <c r="AF93" s="120"/>
      <c r="AG93" s="120"/>
      <c r="AH93" s="120"/>
      <c r="AI93" s="120"/>
      <c r="AJ93" s="120"/>
      <c r="AK93" s="120"/>
      <c r="AL93" s="120"/>
      <c r="AM93" s="120"/>
      <c r="AN93" s="120"/>
      <c r="AO93" s="120"/>
      <c r="AP93" s="120"/>
      <c r="AQ93" s="139"/>
      <c r="AR93" s="94"/>
      <c r="AS93" s="95"/>
      <c r="AT93" s="131"/>
      <c r="AU93" s="132"/>
      <c r="AV93" s="132"/>
      <c r="AW93" s="133"/>
      <c r="AX93" s="94"/>
      <c r="AY93" s="95"/>
      <c r="BB93" s="111"/>
      <c r="BC93" s="111"/>
      <c r="BD93" s="111"/>
      <c r="BE93" s="111"/>
      <c r="BF93" s="111"/>
      <c r="BG93" s="111"/>
      <c r="BL93" s="99"/>
      <c r="BM93" s="99"/>
      <c r="BN93" s="99"/>
      <c r="BO93" s="99"/>
      <c r="BP93" s="99"/>
      <c r="BQ93" s="99"/>
      <c r="BR93" s="99"/>
      <c r="BS93" s="99"/>
      <c r="BT93" s="99"/>
      <c r="BU93" s="99"/>
      <c r="BV93" s="99"/>
      <c r="BW93" s="99"/>
      <c r="BX93" s="99"/>
      <c r="BY93" s="99"/>
      <c r="BZ93" s="99"/>
      <c r="CA93" s="99"/>
      <c r="CB93" s="99"/>
      <c r="CC93" s="99"/>
      <c r="CD93" s="99"/>
      <c r="CE93" s="99"/>
      <c r="CF93" s="99"/>
      <c r="CG93" s="99"/>
      <c r="CH93" s="99"/>
      <c r="CI93" s="99"/>
    </row>
    <row r="94" spans="3:59" ht="9.75" customHeight="1">
      <c r="C94" s="94"/>
      <c r="D94" s="95"/>
      <c r="E94" s="131"/>
      <c r="F94" s="132"/>
      <c r="G94" s="132"/>
      <c r="H94" s="133"/>
      <c r="I94" s="94"/>
      <c r="J94" s="95"/>
      <c r="K94" s="136"/>
      <c r="L94" s="118"/>
      <c r="M94" s="118"/>
      <c r="N94" s="118"/>
      <c r="O94" s="118"/>
      <c r="P94" s="118"/>
      <c r="Q94" s="118"/>
      <c r="R94" s="118"/>
      <c r="S94" s="118"/>
      <c r="T94" s="118"/>
      <c r="U94" s="118"/>
      <c r="V94" s="120"/>
      <c r="W94" s="120"/>
      <c r="X94" s="120"/>
      <c r="Y94" s="120"/>
      <c r="Z94" s="120"/>
      <c r="AA94" s="120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  <c r="AL94" s="120"/>
      <c r="AM94" s="120"/>
      <c r="AN94" s="120"/>
      <c r="AO94" s="120"/>
      <c r="AP94" s="120"/>
      <c r="AQ94" s="139"/>
      <c r="AR94" s="94"/>
      <c r="AS94" s="95"/>
      <c r="AT94" s="131"/>
      <c r="AU94" s="132"/>
      <c r="AV94" s="132"/>
      <c r="AW94" s="133"/>
      <c r="AX94" s="94"/>
      <c r="AY94" s="95"/>
      <c r="BB94" s="111"/>
      <c r="BC94" s="111"/>
      <c r="BD94" s="111"/>
      <c r="BE94" s="111"/>
      <c r="BF94" s="111"/>
      <c r="BG94" s="111"/>
    </row>
    <row r="95" spans="3:59" ht="9.75" customHeight="1">
      <c r="C95" s="94"/>
      <c r="D95" s="95"/>
      <c r="E95" s="131"/>
      <c r="F95" s="132"/>
      <c r="G95" s="132"/>
      <c r="H95" s="133"/>
      <c r="I95" s="94"/>
      <c r="J95" s="95"/>
      <c r="K95" s="136"/>
      <c r="L95" s="118"/>
      <c r="M95" s="118"/>
      <c r="N95" s="118"/>
      <c r="O95" s="118"/>
      <c r="P95" s="118"/>
      <c r="Q95" s="118"/>
      <c r="R95" s="118"/>
      <c r="S95" s="118"/>
      <c r="T95" s="118"/>
      <c r="U95" s="118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  <c r="AG95" s="120"/>
      <c r="AH95" s="120"/>
      <c r="AI95" s="120"/>
      <c r="AJ95" s="120"/>
      <c r="AK95" s="120"/>
      <c r="AL95" s="120"/>
      <c r="AM95" s="120"/>
      <c r="AN95" s="120"/>
      <c r="AO95" s="120"/>
      <c r="AP95" s="120"/>
      <c r="AQ95" s="139"/>
      <c r="AR95" s="94"/>
      <c r="AS95" s="95"/>
      <c r="AT95" s="131"/>
      <c r="AU95" s="132"/>
      <c r="AV95" s="132"/>
      <c r="AW95" s="133"/>
      <c r="AX95" s="94"/>
      <c r="AY95" s="95"/>
      <c r="BB95" s="111"/>
      <c r="BC95" s="111"/>
      <c r="BD95" s="111"/>
      <c r="BE95" s="111"/>
      <c r="BF95" s="111"/>
      <c r="BG95" s="111"/>
    </row>
    <row r="96" spans="3:59" ht="9.75" customHeight="1">
      <c r="C96" s="94"/>
      <c r="D96" s="95"/>
      <c r="E96" s="131"/>
      <c r="F96" s="132"/>
      <c r="G96" s="132"/>
      <c r="H96" s="133"/>
      <c r="I96" s="94"/>
      <c r="J96" s="95"/>
      <c r="K96" s="136"/>
      <c r="L96" s="118"/>
      <c r="M96" s="118"/>
      <c r="N96" s="118"/>
      <c r="O96" s="118"/>
      <c r="P96" s="118"/>
      <c r="Q96" s="118"/>
      <c r="R96" s="118"/>
      <c r="S96" s="118"/>
      <c r="T96" s="118"/>
      <c r="U96" s="118"/>
      <c r="V96" s="120"/>
      <c r="W96" s="120"/>
      <c r="X96" s="120"/>
      <c r="Y96" s="120"/>
      <c r="Z96" s="120"/>
      <c r="AA96" s="120"/>
      <c r="AB96" s="120"/>
      <c r="AC96" s="120"/>
      <c r="AD96" s="120"/>
      <c r="AE96" s="120"/>
      <c r="AF96" s="120"/>
      <c r="AG96" s="120"/>
      <c r="AH96" s="120"/>
      <c r="AI96" s="120"/>
      <c r="AJ96" s="120"/>
      <c r="AK96" s="120"/>
      <c r="AL96" s="120"/>
      <c r="AM96" s="120"/>
      <c r="AN96" s="120"/>
      <c r="AO96" s="120"/>
      <c r="AP96" s="120"/>
      <c r="AQ96" s="139"/>
      <c r="AR96" s="94"/>
      <c r="AS96" s="95"/>
      <c r="AT96" s="131"/>
      <c r="AU96" s="132"/>
      <c r="AV96" s="132"/>
      <c r="AW96" s="133"/>
      <c r="AX96" s="94"/>
      <c r="AY96" s="95"/>
      <c r="BB96" s="111"/>
      <c r="BC96" s="111"/>
      <c r="BD96" s="111"/>
      <c r="BE96" s="111"/>
      <c r="BF96" s="111"/>
      <c r="BG96" s="111"/>
    </row>
    <row r="97" spans="3:59" ht="9.75" customHeight="1">
      <c r="C97" s="94"/>
      <c r="D97" s="95"/>
      <c r="E97" s="131"/>
      <c r="F97" s="132"/>
      <c r="G97" s="132"/>
      <c r="H97" s="133"/>
      <c r="I97" s="94"/>
      <c r="J97" s="95"/>
      <c r="K97" s="136"/>
      <c r="L97" s="118"/>
      <c r="M97" s="118"/>
      <c r="N97" s="118"/>
      <c r="O97" s="118"/>
      <c r="P97" s="118"/>
      <c r="Q97" s="118"/>
      <c r="R97" s="118"/>
      <c r="S97" s="118"/>
      <c r="T97" s="118"/>
      <c r="U97" s="118"/>
      <c r="V97" s="120"/>
      <c r="W97" s="120"/>
      <c r="X97" s="120"/>
      <c r="Y97" s="120"/>
      <c r="Z97" s="120"/>
      <c r="AA97" s="120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/>
      <c r="AL97" s="120"/>
      <c r="AM97" s="120"/>
      <c r="AN97" s="120"/>
      <c r="AO97" s="120"/>
      <c r="AP97" s="120"/>
      <c r="AQ97" s="139"/>
      <c r="AR97" s="94"/>
      <c r="AS97" s="95"/>
      <c r="AT97" s="131"/>
      <c r="AU97" s="132"/>
      <c r="AV97" s="132"/>
      <c r="AW97" s="133"/>
      <c r="AX97" s="94"/>
      <c r="AY97" s="95"/>
      <c r="BB97" s="111"/>
      <c r="BC97" s="111"/>
      <c r="BD97" s="111"/>
      <c r="BE97" s="111"/>
      <c r="BF97" s="111"/>
      <c r="BG97" s="111"/>
    </row>
    <row r="98" spans="3:59" ht="9.75" customHeight="1">
      <c r="C98" s="94"/>
      <c r="D98" s="95"/>
      <c r="E98" s="131"/>
      <c r="F98" s="132"/>
      <c r="G98" s="132"/>
      <c r="H98" s="133"/>
      <c r="I98" s="94"/>
      <c r="J98" s="95"/>
      <c r="K98" s="136"/>
      <c r="L98" s="118"/>
      <c r="M98" s="118"/>
      <c r="N98" s="118"/>
      <c r="O98" s="118"/>
      <c r="P98" s="118"/>
      <c r="Q98" s="118"/>
      <c r="R98" s="118"/>
      <c r="S98" s="118"/>
      <c r="T98" s="118"/>
      <c r="U98" s="118"/>
      <c r="V98" s="120"/>
      <c r="W98" s="120"/>
      <c r="X98" s="120"/>
      <c r="Y98" s="120"/>
      <c r="Z98" s="120"/>
      <c r="AA98" s="120"/>
      <c r="AB98" s="120"/>
      <c r="AC98" s="120"/>
      <c r="AD98" s="120"/>
      <c r="AE98" s="120"/>
      <c r="AF98" s="120"/>
      <c r="AG98" s="120"/>
      <c r="AH98" s="120"/>
      <c r="AI98" s="120"/>
      <c r="AJ98" s="120"/>
      <c r="AK98" s="120"/>
      <c r="AL98" s="120"/>
      <c r="AM98" s="120"/>
      <c r="AN98" s="120"/>
      <c r="AO98" s="120"/>
      <c r="AP98" s="120"/>
      <c r="AQ98" s="139"/>
      <c r="AR98" s="94"/>
      <c r="AS98" s="95"/>
      <c r="AT98" s="131"/>
      <c r="AU98" s="132"/>
      <c r="AV98" s="132"/>
      <c r="AW98" s="133"/>
      <c r="AX98" s="94"/>
      <c r="AY98" s="95"/>
      <c r="BB98" s="111"/>
      <c r="BC98" s="111"/>
      <c r="BD98" s="111"/>
      <c r="BE98" s="111"/>
      <c r="BF98" s="111"/>
      <c r="BG98" s="111"/>
    </row>
    <row r="99" spans="3:59" ht="9.75" customHeight="1">
      <c r="C99" s="94"/>
      <c r="D99" s="95"/>
      <c r="E99" s="131"/>
      <c r="F99" s="132"/>
      <c r="G99" s="132"/>
      <c r="H99" s="133"/>
      <c r="I99" s="94"/>
      <c r="J99" s="95"/>
      <c r="K99" s="136"/>
      <c r="L99" s="118"/>
      <c r="M99" s="118"/>
      <c r="N99" s="118"/>
      <c r="O99" s="118"/>
      <c r="P99" s="118"/>
      <c r="Q99" s="118"/>
      <c r="R99" s="118"/>
      <c r="S99" s="118"/>
      <c r="T99" s="118"/>
      <c r="U99" s="118"/>
      <c r="V99" s="120"/>
      <c r="W99" s="120"/>
      <c r="X99" s="120"/>
      <c r="Y99" s="120"/>
      <c r="Z99" s="120"/>
      <c r="AA99" s="120"/>
      <c r="AB99" s="120"/>
      <c r="AC99" s="120"/>
      <c r="AD99" s="120"/>
      <c r="AE99" s="120"/>
      <c r="AF99" s="120"/>
      <c r="AG99" s="120"/>
      <c r="AH99" s="120"/>
      <c r="AI99" s="120"/>
      <c r="AJ99" s="120"/>
      <c r="AK99" s="120"/>
      <c r="AL99" s="120"/>
      <c r="AM99" s="120"/>
      <c r="AN99" s="120"/>
      <c r="AO99" s="120"/>
      <c r="AP99" s="120"/>
      <c r="AQ99" s="139"/>
      <c r="AR99" s="94"/>
      <c r="AS99" s="95"/>
      <c r="AT99" s="131"/>
      <c r="AU99" s="132"/>
      <c r="AV99" s="132"/>
      <c r="AW99" s="133"/>
      <c r="AX99" s="94"/>
      <c r="AY99" s="95"/>
      <c r="BB99" s="111"/>
      <c r="BC99" s="111"/>
      <c r="BD99" s="111"/>
      <c r="BE99" s="111"/>
      <c r="BF99" s="111"/>
      <c r="BG99" s="111"/>
    </row>
    <row r="100" spans="3:59" ht="9.75" customHeight="1">
      <c r="C100" s="94"/>
      <c r="D100" s="95"/>
      <c r="E100" s="131"/>
      <c r="F100" s="132"/>
      <c r="G100" s="132"/>
      <c r="H100" s="133"/>
      <c r="I100" s="94"/>
      <c r="J100" s="95"/>
      <c r="K100" s="136"/>
      <c r="L100" s="118"/>
      <c r="M100" s="118"/>
      <c r="N100" s="118"/>
      <c r="O100" s="118"/>
      <c r="P100" s="118"/>
      <c r="Q100" s="118"/>
      <c r="R100" s="118"/>
      <c r="S100" s="118"/>
      <c r="T100" s="118"/>
      <c r="U100" s="118"/>
      <c r="V100" s="120"/>
      <c r="W100" s="120"/>
      <c r="X100" s="120"/>
      <c r="Y100" s="120"/>
      <c r="Z100" s="120"/>
      <c r="AA100" s="120"/>
      <c r="AB100" s="120"/>
      <c r="AC100" s="120"/>
      <c r="AD100" s="120"/>
      <c r="AE100" s="120"/>
      <c r="AF100" s="120"/>
      <c r="AG100" s="120"/>
      <c r="AH100" s="120"/>
      <c r="AI100" s="120"/>
      <c r="AJ100" s="120"/>
      <c r="AK100" s="120"/>
      <c r="AL100" s="120"/>
      <c r="AM100" s="120"/>
      <c r="AN100" s="120"/>
      <c r="AO100" s="120"/>
      <c r="AP100" s="120"/>
      <c r="AQ100" s="139"/>
      <c r="AR100" s="94"/>
      <c r="AS100" s="95"/>
      <c r="AT100" s="131"/>
      <c r="AU100" s="132"/>
      <c r="AV100" s="132"/>
      <c r="AW100" s="133"/>
      <c r="AX100" s="94"/>
      <c r="AY100" s="95"/>
      <c r="BB100" s="111"/>
      <c r="BC100" s="111"/>
      <c r="BD100" s="111"/>
      <c r="BE100" s="111"/>
      <c r="BF100" s="111"/>
      <c r="BG100" s="111"/>
    </row>
    <row r="101" spans="3:59" ht="9.75" customHeight="1">
      <c r="C101" s="94"/>
      <c r="D101" s="95"/>
      <c r="E101" s="131"/>
      <c r="F101" s="132"/>
      <c r="G101" s="132"/>
      <c r="H101" s="133"/>
      <c r="I101" s="94"/>
      <c r="J101" s="95"/>
      <c r="K101" s="136"/>
      <c r="L101" s="118"/>
      <c r="M101" s="118"/>
      <c r="N101" s="118"/>
      <c r="O101" s="118"/>
      <c r="P101" s="118"/>
      <c r="Q101" s="118"/>
      <c r="R101" s="118"/>
      <c r="S101" s="118"/>
      <c r="T101" s="118"/>
      <c r="U101" s="118"/>
      <c r="V101" s="120"/>
      <c r="W101" s="120"/>
      <c r="X101" s="120"/>
      <c r="Y101" s="120"/>
      <c r="Z101" s="120"/>
      <c r="AA101" s="120"/>
      <c r="AB101" s="120"/>
      <c r="AC101" s="120"/>
      <c r="AD101" s="120"/>
      <c r="AE101" s="120"/>
      <c r="AF101" s="120"/>
      <c r="AG101" s="120"/>
      <c r="AH101" s="120"/>
      <c r="AI101" s="120"/>
      <c r="AJ101" s="120"/>
      <c r="AK101" s="120"/>
      <c r="AL101" s="120"/>
      <c r="AM101" s="120"/>
      <c r="AN101" s="120"/>
      <c r="AO101" s="120"/>
      <c r="AP101" s="120"/>
      <c r="AQ101" s="139"/>
      <c r="AR101" s="94"/>
      <c r="AS101" s="95"/>
      <c r="AT101" s="131"/>
      <c r="AU101" s="132"/>
      <c r="AV101" s="132"/>
      <c r="AW101" s="133"/>
      <c r="AX101" s="94"/>
      <c r="AY101" s="95"/>
      <c r="BB101" s="111"/>
      <c r="BC101" s="111"/>
      <c r="BD101" s="111"/>
      <c r="BE101" s="111"/>
      <c r="BF101" s="111"/>
      <c r="BG101" s="111"/>
    </row>
    <row r="102" spans="3:59" ht="9.75" customHeight="1">
      <c r="C102" s="94"/>
      <c r="D102" s="95"/>
      <c r="E102" s="131"/>
      <c r="F102" s="132"/>
      <c r="G102" s="132"/>
      <c r="H102" s="133"/>
      <c r="I102" s="94"/>
      <c r="J102" s="95"/>
      <c r="K102" s="136"/>
      <c r="L102" s="118"/>
      <c r="M102" s="118"/>
      <c r="N102" s="118"/>
      <c r="O102" s="118"/>
      <c r="P102" s="118"/>
      <c r="Q102" s="118"/>
      <c r="R102" s="118"/>
      <c r="S102" s="118"/>
      <c r="T102" s="118"/>
      <c r="U102" s="118"/>
      <c r="V102" s="120"/>
      <c r="W102" s="120"/>
      <c r="X102" s="120"/>
      <c r="Y102" s="120"/>
      <c r="Z102" s="120"/>
      <c r="AA102" s="120"/>
      <c r="AB102" s="120"/>
      <c r="AC102" s="120"/>
      <c r="AD102" s="120"/>
      <c r="AE102" s="120"/>
      <c r="AF102" s="120"/>
      <c r="AG102" s="120"/>
      <c r="AH102" s="120"/>
      <c r="AI102" s="120"/>
      <c r="AJ102" s="120"/>
      <c r="AK102" s="120"/>
      <c r="AL102" s="120"/>
      <c r="AM102" s="120"/>
      <c r="AN102" s="120"/>
      <c r="AO102" s="120"/>
      <c r="AP102" s="120"/>
      <c r="AQ102" s="139"/>
      <c r="AR102" s="94"/>
      <c r="AS102" s="95"/>
      <c r="AT102" s="131"/>
      <c r="AU102" s="132"/>
      <c r="AV102" s="132"/>
      <c r="AW102" s="133"/>
      <c r="AX102" s="94"/>
      <c r="AY102" s="95"/>
      <c r="BB102" s="111"/>
      <c r="BC102" s="111"/>
      <c r="BD102" s="111"/>
      <c r="BE102" s="111"/>
      <c r="BF102" s="111"/>
      <c r="BG102" s="111"/>
    </row>
    <row r="103" spans="3:59" ht="9.75" customHeight="1">
      <c r="C103" s="94"/>
      <c r="D103" s="95"/>
      <c r="E103" s="131"/>
      <c r="F103" s="132"/>
      <c r="G103" s="132"/>
      <c r="H103" s="133"/>
      <c r="I103" s="94"/>
      <c r="J103" s="95"/>
      <c r="K103" s="136"/>
      <c r="L103" s="118"/>
      <c r="M103" s="118"/>
      <c r="N103" s="118"/>
      <c r="O103" s="118"/>
      <c r="P103" s="118"/>
      <c r="Q103" s="118"/>
      <c r="R103" s="118"/>
      <c r="S103" s="118"/>
      <c r="T103" s="118"/>
      <c r="U103" s="118"/>
      <c r="V103" s="120"/>
      <c r="W103" s="120"/>
      <c r="X103" s="120"/>
      <c r="Y103" s="120"/>
      <c r="Z103" s="120"/>
      <c r="AA103" s="120"/>
      <c r="AB103" s="120"/>
      <c r="AC103" s="120"/>
      <c r="AD103" s="120"/>
      <c r="AE103" s="120"/>
      <c r="AF103" s="120"/>
      <c r="AG103" s="120"/>
      <c r="AH103" s="120"/>
      <c r="AI103" s="120"/>
      <c r="AJ103" s="120"/>
      <c r="AK103" s="120"/>
      <c r="AL103" s="120"/>
      <c r="AM103" s="120"/>
      <c r="AN103" s="120"/>
      <c r="AO103" s="120"/>
      <c r="AP103" s="120"/>
      <c r="AQ103" s="139"/>
      <c r="AR103" s="94"/>
      <c r="AS103" s="95"/>
      <c r="AT103" s="131"/>
      <c r="AU103" s="132"/>
      <c r="AV103" s="132"/>
      <c r="AW103" s="133"/>
      <c r="AX103" s="94"/>
      <c r="AY103" s="95"/>
      <c r="BB103" s="111"/>
      <c r="BC103" s="111"/>
      <c r="BD103" s="111"/>
      <c r="BE103" s="111"/>
      <c r="BF103" s="111"/>
      <c r="BG103" s="111"/>
    </row>
    <row r="104" spans="3:59" ht="9.75" customHeight="1">
      <c r="C104" s="94"/>
      <c r="D104" s="95"/>
      <c r="E104" s="131"/>
      <c r="F104" s="132"/>
      <c r="G104" s="132"/>
      <c r="H104" s="133"/>
      <c r="I104" s="94"/>
      <c r="J104" s="95"/>
      <c r="K104" s="136"/>
      <c r="L104" s="118"/>
      <c r="M104" s="118"/>
      <c r="N104" s="118"/>
      <c r="O104" s="118"/>
      <c r="P104" s="118"/>
      <c r="Q104" s="118"/>
      <c r="R104" s="118"/>
      <c r="S104" s="118"/>
      <c r="T104" s="118"/>
      <c r="U104" s="118"/>
      <c r="V104" s="120"/>
      <c r="W104" s="120"/>
      <c r="X104" s="120"/>
      <c r="Y104" s="120"/>
      <c r="Z104" s="120"/>
      <c r="AA104" s="120"/>
      <c r="AB104" s="120"/>
      <c r="AC104" s="120"/>
      <c r="AD104" s="120"/>
      <c r="AE104" s="120"/>
      <c r="AF104" s="120"/>
      <c r="AG104" s="120"/>
      <c r="AH104" s="120"/>
      <c r="AI104" s="120"/>
      <c r="AJ104" s="120"/>
      <c r="AK104" s="120"/>
      <c r="AL104" s="120"/>
      <c r="AM104" s="120"/>
      <c r="AN104" s="120"/>
      <c r="AO104" s="120"/>
      <c r="AP104" s="120"/>
      <c r="AQ104" s="139"/>
      <c r="AR104" s="94"/>
      <c r="AS104" s="95"/>
      <c r="AT104" s="131"/>
      <c r="AU104" s="132"/>
      <c r="AV104" s="132"/>
      <c r="AW104" s="133"/>
      <c r="AX104" s="94"/>
      <c r="AY104" s="95"/>
      <c r="BB104" s="111"/>
      <c r="BC104" s="111"/>
      <c r="BD104" s="111"/>
      <c r="BE104" s="111"/>
      <c r="BF104" s="111"/>
      <c r="BG104" s="111"/>
    </row>
    <row r="105" spans="3:59" ht="9.75" customHeight="1">
      <c r="C105" s="94"/>
      <c r="D105" s="95"/>
      <c r="E105" s="131"/>
      <c r="F105" s="132"/>
      <c r="G105" s="132"/>
      <c r="H105" s="133"/>
      <c r="I105" s="94"/>
      <c r="J105" s="95"/>
      <c r="K105" s="136"/>
      <c r="L105" s="118"/>
      <c r="M105" s="118"/>
      <c r="N105" s="118"/>
      <c r="O105" s="118"/>
      <c r="P105" s="118"/>
      <c r="Q105" s="118"/>
      <c r="R105" s="118"/>
      <c r="S105" s="118"/>
      <c r="T105" s="118"/>
      <c r="U105" s="118"/>
      <c r="V105" s="120"/>
      <c r="W105" s="120"/>
      <c r="X105" s="120"/>
      <c r="Y105" s="120"/>
      <c r="Z105" s="120"/>
      <c r="AA105" s="120"/>
      <c r="AB105" s="120"/>
      <c r="AC105" s="120"/>
      <c r="AD105" s="120"/>
      <c r="AE105" s="120"/>
      <c r="AF105" s="120"/>
      <c r="AG105" s="120"/>
      <c r="AH105" s="120"/>
      <c r="AI105" s="120"/>
      <c r="AJ105" s="120"/>
      <c r="AK105" s="120"/>
      <c r="AL105" s="120"/>
      <c r="AM105" s="120"/>
      <c r="AN105" s="120"/>
      <c r="AO105" s="120"/>
      <c r="AP105" s="120"/>
      <c r="AQ105" s="139"/>
      <c r="AR105" s="94"/>
      <c r="AS105" s="95"/>
      <c r="AT105" s="131"/>
      <c r="AU105" s="132"/>
      <c r="AV105" s="132"/>
      <c r="AW105" s="133"/>
      <c r="AX105" s="94"/>
      <c r="AY105" s="95"/>
      <c r="BB105" s="111"/>
      <c r="BC105" s="111"/>
      <c r="BD105" s="111"/>
      <c r="BE105" s="111"/>
      <c r="BF105" s="111"/>
      <c r="BG105" s="111"/>
    </row>
    <row r="106" spans="3:59" ht="9.75" customHeight="1">
      <c r="C106" s="94"/>
      <c r="D106" s="95"/>
      <c r="E106" s="131"/>
      <c r="F106" s="132"/>
      <c r="G106" s="132"/>
      <c r="H106" s="133"/>
      <c r="I106" s="94"/>
      <c r="J106" s="95"/>
      <c r="K106" s="136"/>
      <c r="L106" s="118"/>
      <c r="M106" s="118"/>
      <c r="N106" s="118"/>
      <c r="O106" s="118"/>
      <c r="P106" s="118"/>
      <c r="Q106" s="118"/>
      <c r="R106" s="118"/>
      <c r="S106" s="118"/>
      <c r="T106" s="118"/>
      <c r="U106" s="118"/>
      <c r="V106" s="120"/>
      <c r="W106" s="120"/>
      <c r="X106" s="120"/>
      <c r="Y106" s="120"/>
      <c r="Z106" s="120"/>
      <c r="AA106" s="120"/>
      <c r="AB106" s="120"/>
      <c r="AC106" s="120"/>
      <c r="AD106" s="120"/>
      <c r="AE106" s="120"/>
      <c r="AF106" s="120"/>
      <c r="AG106" s="120"/>
      <c r="AH106" s="120"/>
      <c r="AI106" s="120"/>
      <c r="AJ106" s="120"/>
      <c r="AK106" s="120"/>
      <c r="AL106" s="120"/>
      <c r="AM106" s="120"/>
      <c r="AN106" s="120"/>
      <c r="AO106" s="120"/>
      <c r="AP106" s="120"/>
      <c r="AQ106" s="139"/>
      <c r="AR106" s="94"/>
      <c r="AS106" s="95"/>
      <c r="AT106" s="131"/>
      <c r="AU106" s="132"/>
      <c r="AV106" s="132"/>
      <c r="AW106" s="133"/>
      <c r="AX106" s="94"/>
      <c r="AY106" s="95"/>
      <c r="BB106" s="111"/>
      <c r="BC106" s="111"/>
      <c r="BD106" s="111"/>
      <c r="BE106" s="111"/>
      <c r="BF106" s="111"/>
      <c r="BG106" s="111"/>
    </row>
    <row r="107" spans="3:59" ht="9.75" customHeight="1">
      <c r="C107" s="94"/>
      <c r="D107" s="95"/>
      <c r="E107" s="131"/>
      <c r="F107" s="132"/>
      <c r="G107" s="132"/>
      <c r="H107" s="133"/>
      <c r="I107" s="94"/>
      <c r="J107" s="95"/>
      <c r="K107" s="136"/>
      <c r="L107" s="118"/>
      <c r="M107" s="118"/>
      <c r="N107" s="118"/>
      <c r="O107" s="118"/>
      <c r="P107" s="118"/>
      <c r="Q107" s="118"/>
      <c r="R107" s="118"/>
      <c r="S107" s="118"/>
      <c r="T107" s="118"/>
      <c r="U107" s="118"/>
      <c r="V107" s="120"/>
      <c r="W107" s="120"/>
      <c r="X107" s="120"/>
      <c r="Y107" s="120"/>
      <c r="Z107" s="120"/>
      <c r="AA107" s="120"/>
      <c r="AB107" s="120"/>
      <c r="AC107" s="120"/>
      <c r="AD107" s="120"/>
      <c r="AE107" s="120"/>
      <c r="AF107" s="120"/>
      <c r="AG107" s="120"/>
      <c r="AH107" s="120"/>
      <c r="AI107" s="120"/>
      <c r="AJ107" s="120"/>
      <c r="AK107" s="120"/>
      <c r="AL107" s="120"/>
      <c r="AM107" s="120"/>
      <c r="AN107" s="120"/>
      <c r="AO107" s="120"/>
      <c r="AP107" s="120"/>
      <c r="AQ107" s="139"/>
      <c r="AR107" s="94"/>
      <c r="AS107" s="95"/>
      <c r="AT107" s="131"/>
      <c r="AU107" s="132"/>
      <c r="AV107" s="132"/>
      <c r="AW107" s="133"/>
      <c r="AX107" s="94"/>
      <c r="AY107" s="95"/>
      <c r="BB107" s="111"/>
      <c r="BC107" s="111"/>
      <c r="BD107" s="111"/>
      <c r="BE107" s="111"/>
      <c r="BF107" s="111"/>
      <c r="BG107" s="111"/>
    </row>
    <row r="108" spans="3:59" ht="9.75" customHeight="1" thickBot="1">
      <c r="C108" s="94"/>
      <c r="D108" s="95"/>
      <c r="E108" s="131"/>
      <c r="F108" s="132"/>
      <c r="G108" s="132"/>
      <c r="H108" s="133"/>
      <c r="I108" s="96"/>
      <c r="J108" s="97"/>
      <c r="K108" s="136"/>
      <c r="L108" s="118"/>
      <c r="M108" s="118"/>
      <c r="N108" s="118"/>
      <c r="O108" s="118"/>
      <c r="P108" s="118"/>
      <c r="Q108" s="118"/>
      <c r="R108" s="118"/>
      <c r="S108" s="118"/>
      <c r="T108" s="118"/>
      <c r="U108" s="118"/>
      <c r="V108" s="120"/>
      <c r="W108" s="120"/>
      <c r="X108" s="120"/>
      <c r="Y108" s="120"/>
      <c r="Z108" s="120"/>
      <c r="AA108" s="120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/>
      <c r="AL108" s="120"/>
      <c r="AM108" s="120"/>
      <c r="AN108" s="120"/>
      <c r="AO108" s="120"/>
      <c r="AP108" s="120"/>
      <c r="AQ108" s="139"/>
      <c r="AR108" s="96"/>
      <c r="AS108" s="97"/>
      <c r="AT108" s="131"/>
      <c r="AU108" s="132"/>
      <c r="AV108" s="132"/>
      <c r="AW108" s="133"/>
      <c r="AX108" s="94"/>
      <c r="AY108" s="95"/>
      <c r="BB108" s="111"/>
      <c r="BC108" s="111"/>
      <c r="BD108" s="111"/>
      <c r="BE108" s="111"/>
      <c r="BF108" s="111"/>
      <c r="BG108" s="111"/>
    </row>
    <row r="109" spans="3:59" ht="9.75" customHeight="1">
      <c r="C109" s="94"/>
      <c r="D109" s="95"/>
      <c r="E109" s="122">
        <v>4</v>
      </c>
      <c r="F109" s="123"/>
      <c r="G109" s="123"/>
      <c r="H109" s="124"/>
      <c r="I109" s="118" t="s">
        <v>88</v>
      </c>
      <c r="J109" s="118"/>
      <c r="K109" s="118"/>
      <c r="L109" s="118"/>
      <c r="M109" s="118"/>
      <c r="N109" s="118"/>
      <c r="O109" s="118"/>
      <c r="P109" s="118"/>
      <c r="Q109" s="118"/>
      <c r="R109" s="118"/>
      <c r="S109" s="118"/>
      <c r="T109" s="118"/>
      <c r="U109" s="118"/>
      <c r="V109" s="120">
        <f>E66*(BD74-BB74)</f>
        <v>515.1913287591109</v>
      </c>
      <c r="W109" s="120"/>
      <c r="X109" s="120"/>
      <c r="Y109" s="120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120"/>
      <c r="AK109" s="120"/>
      <c r="AL109" s="120"/>
      <c r="AM109" s="120"/>
      <c r="AN109" s="120"/>
      <c r="AO109" s="120"/>
      <c r="AP109" s="120"/>
      <c r="AQ109" s="120"/>
      <c r="AR109" s="120"/>
      <c r="AS109" s="120"/>
      <c r="AT109" s="122">
        <v>4</v>
      </c>
      <c r="AU109" s="123"/>
      <c r="AV109" s="123"/>
      <c r="AW109" s="124"/>
      <c r="AX109" s="94"/>
      <c r="AY109" s="95"/>
      <c r="BD109" s="111"/>
      <c r="BE109" s="111"/>
      <c r="BF109" s="111"/>
      <c r="BG109" s="111"/>
    </row>
    <row r="110" spans="3:59" ht="9.75" customHeight="1">
      <c r="C110" s="94"/>
      <c r="D110" s="95"/>
      <c r="E110" s="122"/>
      <c r="F110" s="123"/>
      <c r="G110" s="123"/>
      <c r="H110" s="124"/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  <c r="S110" s="118"/>
      <c r="T110" s="118"/>
      <c r="U110" s="118"/>
      <c r="V110" s="120"/>
      <c r="W110" s="120"/>
      <c r="X110" s="120"/>
      <c r="Y110" s="120"/>
      <c r="Z110" s="120"/>
      <c r="AA110" s="120"/>
      <c r="AB110" s="120"/>
      <c r="AC110" s="120"/>
      <c r="AD110" s="120"/>
      <c r="AE110" s="120"/>
      <c r="AF110" s="120"/>
      <c r="AG110" s="120"/>
      <c r="AH110" s="120"/>
      <c r="AI110" s="120"/>
      <c r="AJ110" s="120"/>
      <c r="AK110" s="120"/>
      <c r="AL110" s="120"/>
      <c r="AM110" s="120"/>
      <c r="AN110" s="120"/>
      <c r="AO110" s="120"/>
      <c r="AP110" s="120"/>
      <c r="AQ110" s="120"/>
      <c r="AR110" s="120"/>
      <c r="AS110" s="120"/>
      <c r="AT110" s="122"/>
      <c r="AU110" s="123"/>
      <c r="AV110" s="123"/>
      <c r="AW110" s="124"/>
      <c r="AX110" s="94"/>
      <c r="AY110" s="95"/>
      <c r="BD110" s="111"/>
      <c r="BE110" s="111"/>
      <c r="BF110" s="111"/>
      <c r="BG110" s="111"/>
    </row>
    <row r="111" spans="3:59" ht="9.75" customHeight="1">
      <c r="C111" s="94"/>
      <c r="D111" s="95"/>
      <c r="E111" s="122"/>
      <c r="F111" s="123"/>
      <c r="G111" s="123"/>
      <c r="H111" s="124"/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  <c r="S111" s="118"/>
      <c r="T111" s="118"/>
      <c r="U111" s="118"/>
      <c r="V111" s="120"/>
      <c r="W111" s="120"/>
      <c r="X111" s="120"/>
      <c r="Y111" s="120"/>
      <c r="Z111" s="120"/>
      <c r="AA111" s="120"/>
      <c r="AB111" s="120"/>
      <c r="AC111" s="120"/>
      <c r="AD111" s="120"/>
      <c r="AE111" s="120"/>
      <c r="AF111" s="120"/>
      <c r="AG111" s="120"/>
      <c r="AH111" s="120"/>
      <c r="AI111" s="120"/>
      <c r="AJ111" s="120"/>
      <c r="AK111" s="120"/>
      <c r="AL111" s="120"/>
      <c r="AM111" s="120"/>
      <c r="AN111" s="120"/>
      <c r="AO111" s="120"/>
      <c r="AP111" s="120"/>
      <c r="AQ111" s="120"/>
      <c r="AR111" s="120"/>
      <c r="AS111" s="120"/>
      <c r="AT111" s="122"/>
      <c r="AU111" s="123"/>
      <c r="AV111" s="123"/>
      <c r="AW111" s="124"/>
      <c r="AX111" s="94"/>
      <c r="AY111" s="95"/>
      <c r="BD111" s="111"/>
      <c r="BE111" s="111"/>
      <c r="BF111" s="111"/>
      <c r="BG111" s="111"/>
    </row>
    <row r="112" spans="3:59" ht="9.75" customHeight="1">
      <c r="C112" s="94"/>
      <c r="D112" s="95"/>
      <c r="E112" s="122"/>
      <c r="F112" s="123"/>
      <c r="G112" s="123"/>
      <c r="H112" s="124"/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  <c r="S112" s="118"/>
      <c r="T112" s="118"/>
      <c r="U112" s="118"/>
      <c r="V112" s="120"/>
      <c r="W112" s="120"/>
      <c r="X112" s="120"/>
      <c r="Y112" s="120"/>
      <c r="Z112" s="120"/>
      <c r="AA112" s="120"/>
      <c r="AB112" s="120"/>
      <c r="AC112" s="120"/>
      <c r="AD112" s="120"/>
      <c r="AE112" s="120"/>
      <c r="AF112" s="120"/>
      <c r="AG112" s="120"/>
      <c r="AH112" s="120"/>
      <c r="AI112" s="120"/>
      <c r="AJ112" s="120"/>
      <c r="AK112" s="120"/>
      <c r="AL112" s="120"/>
      <c r="AM112" s="120"/>
      <c r="AN112" s="120"/>
      <c r="AO112" s="120"/>
      <c r="AP112" s="120"/>
      <c r="AQ112" s="120"/>
      <c r="AR112" s="120"/>
      <c r="AS112" s="120"/>
      <c r="AT112" s="122"/>
      <c r="AU112" s="123"/>
      <c r="AV112" s="123"/>
      <c r="AW112" s="124"/>
      <c r="AX112" s="94"/>
      <c r="AY112" s="95"/>
      <c r="BD112" s="111"/>
      <c r="BE112" s="111"/>
      <c r="BF112" s="111"/>
      <c r="BG112" s="111"/>
    </row>
    <row r="113" spans="3:59" ht="9.75" customHeight="1">
      <c r="C113" s="94"/>
      <c r="D113" s="95"/>
      <c r="E113" s="122"/>
      <c r="F113" s="123"/>
      <c r="G113" s="123"/>
      <c r="H113" s="124"/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  <c r="S113" s="118"/>
      <c r="T113" s="118"/>
      <c r="U113" s="118"/>
      <c r="V113" s="120"/>
      <c r="W113" s="120"/>
      <c r="X113" s="120"/>
      <c r="Y113" s="120"/>
      <c r="Z113" s="120"/>
      <c r="AA113" s="120"/>
      <c r="AB113" s="120"/>
      <c r="AC113" s="120"/>
      <c r="AD113" s="120"/>
      <c r="AE113" s="120"/>
      <c r="AF113" s="120"/>
      <c r="AG113" s="120"/>
      <c r="AH113" s="120"/>
      <c r="AI113" s="120"/>
      <c r="AJ113" s="120"/>
      <c r="AK113" s="120"/>
      <c r="AL113" s="120"/>
      <c r="AM113" s="120"/>
      <c r="AN113" s="120"/>
      <c r="AO113" s="120"/>
      <c r="AP113" s="120"/>
      <c r="AQ113" s="120"/>
      <c r="AR113" s="120"/>
      <c r="AS113" s="120"/>
      <c r="AT113" s="122"/>
      <c r="AU113" s="123"/>
      <c r="AV113" s="123"/>
      <c r="AW113" s="124"/>
      <c r="AX113" s="94"/>
      <c r="AY113" s="95"/>
      <c r="BD113" s="111"/>
      <c r="BE113" s="111"/>
      <c r="BF113" s="111"/>
      <c r="BG113" s="111"/>
    </row>
    <row r="114" spans="3:59" ht="9.75" customHeight="1">
      <c r="C114" s="94"/>
      <c r="D114" s="95"/>
      <c r="E114" s="122"/>
      <c r="F114" s="123"/>
      <c r="G114" s="123"/>
      <c r="H114" s="124"/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  <c r="S114" s="118"/>
      <c r="T114" s="118"/>
      <c r="U114" s="118"/>
      <c r="V114" s="120"/>
      <c r="W114" s="120"/>
      <c r="X114" s="120"/>
      <c r="Y114" s="120"/>
      <c r="Z114" s="120"/>
      <c r="AA114" s="120"/>
      <c r="AB114" s="120"/>
      <c r="AC114" s="120"/>
      <c r="AD114" s="120"/>
      <c r="AE114" s="120"/>
      <c r="AF114" s="120"/>
      <c r="AG114" s="120"/>
      <c r="AH114" s="120"/>
      <c r="AI114" s="120"/>
      <c r="AJ114" s="120"/>
      <c r="AK114" s="120"/>
      <c r="AL114" s="120"/>
      <c r="AM114" s="120"/>
      <c r="AN114" s="120"/>
      <c r="AO114" s="120"/>
      <c r="AP114" s="120"/>
      <c r="AQ114" s="120"/>
      <c r="AR114" s="120"/>
      <c r="AS114" s="120"/>
      <c r="AT114" s="122"/>
      <c r="AU114" s="123"/>
      <c r="AV114" s="123"/>
      <c r="AW114" s="124"/>
      <c r="AX114" s="94"/>
      <c r="AY114" s="95"/>
      <c r="BD114" s="111"/>
      <c r="BE114" s="111"/>
      <c r="BF114" s="111"/>
      <c r="BG114" s="111"/>
    </row>
    <row r="115" spans="3:59" ht="9.75" customHeight="1">
      <c r="C115" s="94"/>
      <c r="D115" s="95"/>
      <c r="E115" s="122"/>
      <c r="F115" s="123"/>
      <c r="G115" s="123"/>
      <c r="H115" s="124"/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  <c r="S115" s="118"/>
      <c r="T115" s="118"/>
      <c r="U115" s="118"/>
      <c r="V115" s="120"/>
      <c r="W115" s="120"/>
      <c r="X115" s="120"/>
      <c r="Y115" s="120"/>
      <c r="Z115" s="120"/>
      <c r="AA115" s="120"/>
      <c r="AB115" s="120"/>
      <c r="AC115" s="120"/>
      <c r="AD115" s="120"/>
      <c r="AE115" s="120"/>
      <c r="AF115" s="120"/>
      <c r="AG115" s="120"/>
      <c r="AH115" s="120"/>
      <c r="AI115" s="120"/>
      <c r="AJ115" s="120"/>
      <c r="AK115" s="120"/>
      <c r="AL115" s="120"/>
      <c r="AM115" s="120"/>
      <c r="AN115" s="120"/>
      <c r="AO115" s="120"/>
      <c r="AP115" s="120"/>
      <c r="AQ115" s="120"/>
      <c r="AR115" s="120"/>
      <c r="AS115" s="120"/>
      <c r="AT115" s="122"/>
      <c r="AU115" s="123"/>
      <c r="AV115" s="123"/>
      <c r="AW115" s="124"/>
      <c r="AX115" s="94"/>
      <c r="AY115" s="95"/>
      <c r="BD115" s="111"/>
      <c r="BE115" s="111"/>
      <c r="BF115" s="111"/>
      <c r="BG115" s="111"/>
    </row>
    <row r="116" spans="3:59" ht="9.75" customHeight="1">
      <c r="C116" s="94"/>
      <c r="D116" s="95"/>
      <c r="E116" s="122"/>
      <c r="F116" s="123"/>
      <c r="G116" s="123"/>
      <c r="H116" s="124"/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  <c r="S116" s="118"/>
      <c r="T116" s="118"/>
      <c r="U116" s="118"/>
      <c r="V116" s="120"/>
      <c r="W116" s="120"/>
      <c r="X116" s="120"/>
      <c r="Y116" s="120"/>
      <c r="Z116" s="120"/>
      <c r="AA116" s="120"/>
      <c r="AB116" s="120"/>
      <c r="AC116" s="120"/>
      <c r="AD116" s="120"/>
      <c r="AE116" s="120"/>
      <c r="AF116" s="120"/>
      <c r="AG116" s="120"/>
      <c r="AH116" s="120"/>
      <c r="AI116" s="120"/>
      <c r="AJ116" s="120"/>
      <c r="AK116" s="120"/>
      <c r="AL116" s="120"/>
      <c r="AM116" s="120"/>
      <c r="AN116" s="120"/>
      <c r="AO116" s="120"/>
      <c r="AP116" s="120"/>
      <c r="AQ116" s="120"/>
      <c r="AR116" s="120"/>
      <c r="AS116" s="120"/>
      <c r="AT116" s="122"/>
      <c r="AU116" s="123"/>
      <c r="AV116" s="123"/>
      <c r="AW116" s="124"/>
      <c r="AX116" s="94"/>
      <c r="AY116" s="95"/>
      <c r="BD116" s="111"/>
      <c r="BE116" s="111"/>
      <c r="BF116" s="111"/>
      <c r="BG116" s="111"/>
    </row>
    <row r="117" spans="3:59" ht="9.75" customHeight="1">
      <c r="C117" s="94"/>
      <c r="D117" s="95"/>
      <c r="E117" s="122"/>
      <c r="F117" s="123"/>
      <c r="G117" s="123"/>
      <c r="H117" s="124"/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  <c r="S117" s="118"/>
      <c r="T117" s="118"/>
      <c r="U117" s="118"/>
      <c r="V117" s="120"/>
      <c r="W117" s="120"/>
      <c r="X117" s="120"/>
      <c r="Y117" s="120"/>
      <c r="Z117" s="120"/>
      <c r="AA117" s="120"/>
      <c r="AB117" s="120"/>
      <c r="AC117" s="120"/>
      <c r="AD117" s="120"/>
      <c r="AE117" s="120"/>
      <c r="AF117" s="120"/>
      <c r="AG117" s="120"/>
      <c r="AH117" s="120"/>
      <c r="AI117" s="120"/>
      <c r="AJ117" s="120"/>
      <c r="AK117" s="120"/>
      <c r="AL117" s="120"/>
      <c r="AM117" s="120"/>
      <c r="AN117" s="120"/>
      <c r="AO117" s="120"/>
      <c r="AP117" s="120"/>
      <c r="AQ117" s="120"/>
      <c r="AR117" s="120"/>
      <c r="AS117" s="120"/>
      <c r="AT117" s="122"/>
      <c r="AU117" s="123"/>
      <c r="AV117" s="123"/>
      <c r="AW117" s="124"/>
      <c r="AX117" s="94"/>
      <c r="AY117" s="95"/>
      <c r="BD117" s="111"/>
      <c r="BE117" s="111"/>
      <c r="BF117" s="111"/>
      <c r="BG117" s="111"/>
    </row>
    <row r="118" spans="3:59" ht="9.75" customHeight="1">
      <c r="C118" s="94"/>
      <c r="D118" s="95"/>
      <c r="E118" s="122"/>
      <c r="F118" s="123"/>
      <c r="G118" s="123"/>
      <c r="H118" s="124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20"/>
      <c r="W118" s="120"/>
      <c r="X118" s="120"/>
      <c r="Y118" s="120"/>
      <c r="Z118" s="120"/>
      <c r="AA118" s="120"/>
      <c r="AB118" s="120"/>
      <c r="AC118" s="120"/>
      <c r="AD118" s="120"/>
      <c r="AE118" s="120"/>
      <c r="AF118" s="120"/>
      <c r="AG118" s="120"/>
      <c r="AH118" s="120"/>
      <c r="AI118" s="120"/>
      <c r="AJ118" s="120"/>
      <c r="AK118" s="120"/>
      <c r="AL118" s="120"/>
      <c r="AM118" s="120"/>
      <c r="AN118" s="120"/>
      <c r="AO118" s="120"/>
      <c r="AP118" s="120"/>
      <c r="AQ118" s="120"/>
      <c r="AR118" s="120"/>
      <c r="AS118" s="120"/>
      <c r="AT118" s="122"/>
      <c r="AU118" s="123"/>
      <c r="AV118" s="123"/>
      <c r="AW118" s="124"/>
      <c r="AX118" s="94"/>
      <c r="AY118" s="95"/>
      <c r="BD118" s="111"/>
      <c r="BE118" s="111"/>
      <c r="BF118" s="111"/>
      <c r="BG118" s="111"/>
    </row>
    <row r="119" spans="3:59" ht="9.75" customHeight="1" thickBot="1">
      <c r="C119" s="94"/>
      <c r="D119" s="95"/>
      <c r="E119" s="125"/>
      <c r="F119" s="126"/>
      <c r="G119" s="126"/>
      <c r="H119" s="127"/>
      <c r="I119" s="119"/>
      <c r="J119" s="119"/>
      <c r="K119" s="119"/>
      <c r="L119" s="119"/>
      <c r="M119" s="119"/>
      <c r="N119" s="119"/>
      <c r="O119" s="119"/>
      <c r="P119" s="119"/>
      <c r="Q119" s="119"/>
      <c r="R119" s="119"/>
      <c r="S119" s="119"/>
      <c r="T119" s="119"/>
      <c r="U119" s="119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5"/>
      <c r="AU119" s="126"/>
      <c r="AV119" s="126"/>
      <c r="AW119" s="127"/>
      <c r="AX119" s="94"/>
      <c r="AY119" s="95"/>
      <c r="BD119" s="111"/>
      <c r="BE119" s="111"/>
      <c r="BF119" s="111"/>
      <c r="BG119" s="111"/>
    </row>
    <row r="120" spans="3:59" ht="9.75" customHeight="1">
      <c r="C120" s="94"/>
      <c r="D120" s="95"/>
      <c r="E120" s="112">
        <v>6</v>
      </c>
      <c r="F120" s="113"/>
      <c r="G120" s="113"/>
      <c r="H120" s="113"/>
      <c r="I120" s="113"/>
      <c r="J120" s="113"/>
      <c r="K120" s="113"/>
      <c r="L120" s="113"/>
      <c r="M120" s="113"/>
      <c r="N120" s="113"/>
      <c r="O120" s="113"/>
      <c r="P120" s="113"/>
      <c r="Q120" s="113"/>
      <c r="R120" s="113"/>
      <c r="S120" s="113"/>
      <c r="T120" s="113"/>
      <c r="U120" s="113"/>
      <c r="V120" s="113"/>
      <c r="W120" s="113"/>
      <c r="X120" s="113"/>
      <c r="Y120" s="113"/>
      <c r="Z120" s="113"/>
      <c r="AA120" s="113"/>
      <c r="AB120" s="113"/>
      <c r="AC120" s="113"/>
      <c r="AD120" s="113"/>
      <c r="AE120" s="113"/>
      <c r="AF120" s="113"/>
      <c r="AG120" s="113"/>
      <c r="AH120" s="113"/>
      <c r="AI120" s="113"/>
      <c r="AJ120" s="113"/>
      <c r="AK120" s="113"/>
      <c r="AL120" s="113"/>
      <c r="AM120" s="113"/>
      <c r="AN120" s="113"/>
      <c r="AO120" s="113"/>
      <c r="AP120" s="113"/>
      <c r="AQ120" s="113"/>
      <c r="AR120" s="113"/>
      <c r="AS120" s="113"/>
      <c r="AT120" s="113"/>
      <c r="AU120" s="113"/>
      <c r="AV120" s="113"/>
      <c r="AW120" s="114"/>
      <c r="AX120" s="94"/>
      <c r="AY120" s="95"/>
      <c r="BF120" s="111"/>
      <c r="BG120" s="111"/>
    </row>
    <row r="121" spans="3:59" ht="9.75" customHeight="1" thickBot="1">
      <c r="C121" s="96"/>
      <c r="D121" s="97"/>
      <c r="E121" s="115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  <c r="R121" s="116"/>
      <c r="S121" s="116"/>
      <c r="T121" s="116"/>
      <c r="U121" s="116"/>
      <c r="V121" s="116"/>
      <c r="W121" s="116"/>
      <c r="X121" s="116"/>
      <c r="Y121" s="116"/>
      <c r="Z121" s="116"/>
      <c r="AA121" s="116"/>
      <c r="AB121" s="116"/>
      <c r="AC121" s="116"/>
      <c r="AD121" s="116"/>
      <c r="AE121" s="116"/>
      <c r="AF121" s="116"/>
      <c r="AG121" s="116"/>
      <c r="AH121" s="116"/>
      <c r="AI121" s="116"/>
      <c r="AJ121" s="116"/>
      <c r="AK121" s="116"/>
      <c r="AL121" s="116"/>
      <c r="AM121" s="116"/>
      <c r="AN121" s="116"/>
      <c r="AO121" s="116"/>
      <c r="AP121" s="116"/>
      <c r="AQ121" s="116"/>
      <c r="AR121" s="116"/>
      <c r="AS121" s="116"/>
      <c r="AT121" s="116"/>
      <c r="AU121" s="116"/>
      <c r="AV121" s="116"/>
      <c r="AW121" s="117"/>
      <c r="AX121" s="96"/>
      <c r="AY121" s="97"/>
      <c r="BF121" s="111"/>
      <c r="BG121" s="111"/>
    </row>
  </sheetData>
  <mergeCells count="88">
    <mergeCell ref="E2:AW3"/>
    <mergeCell ref="E66:AW67"/>
    <mergeCell ref="C68:AY69"/>
    <mergeCell ref="BB4:BC16"/>
    <mergeCell ref="BD4:BE61"/>
    <mergeCell ref="E4:H16"/>
    <mergeCell ref="E19:H31"/>
    <mergeCell ref="BB19:BC31"/>
    <mergeCell ref="BB34:BC46"/>
    <mergeCell ref="C2:D63"/>
    <mergeCell ref="E17:H18"/>
    <mergeCell ref="AT17:AW18"/>
    <mergeCell ref="E32:H33"/>
    <mergeCell ref="AT32:AW33"/>
    <mergeCell ref="E47:H48"/>
    <mergeCell ref="AT4:AW16"/>
    <mergeCell ref="AT19:AW31"/>
    <mergeCell ref="AT34:AW46"/>
    <mergeCell ref="AT49:AW61"/>
    <mergeCell ref="E34:H46"/>
    <mergeCell ref="E49:H61"/>
    <mergeCell ref="E64:H65"/>
    <mergeCell ref="E62:AW63"/>
    <mergeCell ref="AT47:AW48"/>
    <mergeCell ref="AT64:AW65"/>
    <mergeCell ref="I64:AS65"/>
    <mergeCell ref="AT109:AW119"/>
    <mergeCell ref="AX72:AY121"/>
    <mergeCell ref="C72:D121"/>
    <mergeCell ref="E72:H108"/>
    <mergeCell ref="AT72:AW108"/>
    <mergeCell ref="E120:AW121"/>
    <mergeCell ref="K74:U108"/>
    <mergeCell ref="V74:AQ108"/>
    <mergeCell ref="E109:H119"/>
    <mergeCell ref="I72:AS73"/>
    <mergeCell ref="AR74:AS108"/>
    <mergeCell ref="I74:J108"/>
    <mergeCell ref="I109:U119"/>
    <mergeCell ref="V109:AS119"/>
    <mergeCell ref="BB49:BC61"/>
    <mergeCell ref="BB74:BC108"/>
    <mergeCell ref="BD74:BE119"/>
    <mergeCell ref="BF72:BG121"/>
    <mergeCell ref="BL83:CI93"/>
    <mergeCell ref="BJ2:BV7"/>
    <mergeCell ref="BW2:CA7"/>
    <mergeCell ref="CB2:CI7"/>
    <mergeCell ref="BL72:BT79"/>
    <mergeCell ref="BU72:CI79"/>
    <mergeCell ref="BL80:BT82"/>
    <mergeCell ref="BU80:CI82"/>
    <mergeCell ref="BJ10:CJ11"/>
    <mergeCell ref="BJ12:CJ13"/>
    <mergeCell ref="AX2:AY63"/>
    <mergeCell ref="BJ14:CJ15"/>
    <mergeCell ref="BJ16:CJ17"/>
    <mergeCell ref="BJ18:CJ19"/>
    <mergeCell ref="BJ8:DD9"/>
    <mergeCell ref="AZ17:BC18"/>
    <mergeCell ref="AZ32:BC33"/>
    <mergeCell ref="AZ47:BC48"/>
    <mergeCell ref="BF2:BG63"/>
    <mergeCell ref="CN16:CP17"/>
    <mergeCell ref="CK10:CM11"/>
    <mergeCell ref="CN10:CP11"/>
    <mergeCell ref="CK12:CM13"/>
    <mergeCell ref="CN12:CP13"/>
    <mergeCell ref="CK18:CM19"/>
    <mergeCell ref="CN18:CP19"/>
    <mergeCell ref="CQ10:CV11"/>
    <mergeCell ref="CQ12:CV13"/>
    <mergeCell ref="CQ14:CV15"/>
    <mergeCell ref="CQ16:CV17"/>
    <mergeCell ref="CQ18:CV19"/>
    <mergeCell ref="CK14:CM15"/>
    <mergeCell ref="CN14:CP15"/>
    <mergeCell ref="CK16:CM17"/>
    <mergeCell ref="CW10:CX11"/>
    <mergeCell ref="CY10:DD11"/>
    <mergeCell ref="CY12:DD13"/>
    <mergeCell ref="CY14:DD15"/>
    <mergeCell ref="CY16:DD17"/>
    <mergeCell ref="CY18:DD19"/>
    <mergeCell ref="CW12:CX13"/>
    <mergeCell ref="CW14:CX15"/>
    <mergeCell ref="CW16:CX17"/>
    <mergeCell ref="CW18:CX19"/>
  </mergeCells>
  <printOptions/>
  <pageMargins left="0.75" right="0.75" top="1" bottom="1" header="0.5" footer="0.5"/>
  <pageSetup fitToHeight="1" fitToWidth="1" horizontalDpi="300" verticalDpi="300" orientation="portrait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Cyr-Marc</dc:creator>
  <cp:keywords/>
  <dc:description/>
  <cp:lastModifiedBy>john</cp:lastModifiedBy>
  <cp:lastPrinted>2004-05-19T06:02:08Z</cp:lastPrinted>
  <dcterms:created xsi:type="dcterms:W3CDTF">2000-10-12T05:34:04Z</dcterms:created>
  <dcterms:modified xsi:type="dcterms:W3CDTF">2004-05-25T08:54:06Z</dcterms:modified>
  <cp:category/>
  <cp:version/>
  <cp:contentType/>
  <cp:contentStatus/>
</cp:coreProperties>
</file>